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ARQUIVOS DE LICITAÇÃO\Licitações 2019\TMP - Tomada de Preço\01.2019\"/>
    </mc:Choice>
  </mc:AlternateContent>
  <bookViews>
    <workbookView xWindow="0" yWindow="0" windowWidth="15345" windowHeight="4350" tabRatio="602"/>
  </bookViews>
  <sheets>
    <sheet name="Orçamento Caixa Recurso Repasse" sheetId="15" r:id="rId1"/>
    <sheet name="Composições" sheetId="19" r:id="rId2"/>
    <sheet name="Cronograma" sheetId="16" r:id="rId3"/>
    <sheet name="Orçamento" sheetId="20" r:id="rId4"/>
  </sheets>
  <definedNames>
    <definedName name="_xlnm.Print_Area" localSheetId="1">Composições!$A$1:$G$59</definedName>
    <definedName name="_xlnm.Print_Area" localSheetId="2">Cronograma!$A$2:$Z$33</definedName>
    <definedName name="_xlnm.Print_Area" localSheetId="3">Orçamento!$A$1:$H$38</definedName>
    <definedName name="_xlnm.Print_Area" localSheetId="0">'Orçamento Caixa Recurso Repasse'!$A$2:$O$193</definedName>
  </definedNames>
  <calcPr calcId="152511"/>
</workbook>
</file>

<file path=xl/calcChain.xml><?xml version="1.0" encoding="utf-8"?>
<calcChain xmlns="http://schemas.openxmlformats.org/spreadsheetml/2006/main">
  <c r="R51" i="15" l="1"/>
  <c r="H51" i="15"/>
  <c r="I51" i="15"/>
  <c r="L51" i="15"/>
  <c r="M51" i="15"/>
  <c r="N51" i="15"/>
  <c r="O51" i="15" s="1"/>
  <c r="G55" i="19"/>
  <c r="G54" i="19"/>
  <c r="G53" i="19"/>
  <c r="G52" i="19"/>
  <c r="G51" i="19"/>
  <c r="G50" i="19"/>
  <c r="G49" i="19"/>
  <c r="G48" i="19"/>
  <c r="G47" i="19"/>
  <c r="G58" i="19" l="1"/>
  <c r="G39" i="19"/>
  <c r="G40" i="19"/>
  <c r="G41" i="19"/>
  <c r="G42" i="19"/>
  <c r="L58" i="15" l="1"/>
  <c r="M58" i="15"/>
  <c r="N58" i="15"/>
  <c r="O58" i="15" s="1"/>
  <c r="R58" i="15"/>
  <c r="L151" i="15"/>
  <c r="N151" i="15"/>
  <c r="O151" i="15"/>
  <c r="M151" i="15"/>
  <c r="M153" i="15"/>
  <c r="N153" i="15"/>
  <c r="O153" i="15" s="1"/>
  <c r="L153" i="15"/>
  <c r="R153" i="15"/>
  <c r="N154" i="15"/>
  <c r="O154" i="15" s="1"/>
  <c r="M154" i="15"/>
  <c r="L154" i="15"/>
  <c r="R154" i="15"/>
  <c r="L152" i="15"/>
  <c r="N152" i="15"/>
  <c r="O152" i="15" s="1"/>
  <c r="M152" i="15"/>
  <c r="R152" i="15"/>
  <c r="B22" i="16" l="1"/>
  <c r="K33" i="15"/>
  <c r="J33" i="15"/>
  <c r="R86" i="15"/>
  <c r="N86" i="15"/>
  <c r="O86" i="15" s="1"/>
  <c r="M86" i="15"/>
  <c r="L86" i="15"/>
  <c r="G38" i="19"/>
  <c r="G37" i="19"/>
  <c r="M142" i="15"/>
  <c r="N142" i="15"/>
  <c r="O142" i="15" s="1"/>
  <c r="L142" i="15"/>
  <c r="R142" i="15"/>
  <c r="S142" i="15" s="1"/>
  <c r="T142" i="15" s="1"/>
  <c r="M155" i="15"/>
  <c r="N155" i="15"/>
  <c r="O155" i="15" s="1"/>
  <c r="L155" i="15"/>
  <c r="R155" i="15"/>
  <c r="K46" i="15"/>
  <c r="K47" i="15"/>
  <c r="M47" i="15" s="1"/>
  <c r="K48" i="15"/>
  <c r="M48" i="15" s="1"/>
  <c r="K49" i="15"/>
  <c r="M49" i="15" s="1"/>
  <c r="J49" i="15"/>
  <c r="L49" i="15" s="1"/>
  <c r="J48" i="15"/>
  <c r="L48" i="15" s="1"/>
  <c r="J47" i="15"/>
  <c r="J46" i="15"/>
  <c r="L46" i="15" s="1"/>
  <c r="R45" i="15"/>
  <c r="N45" i="15"/>
  <c r="O45" i="15" s="1"/>
  <c r="M45" i="15"/>
  <c r="L45" i="15"/>
  <c r="N47" i="15" l="1"/>
  <c r="O47" i="15" s="1"/>
  <c r="N49" i="15"/>
  <c r="O49" i="15" s="1"/>
  <c r="N46" i="15"/>
  <c r="O46" i="15" s="1"/>
  <c r="N48" i="15"/>
  <c r="O48" i="15" s="1"/>
  <c r="S45" i="15"/>
  <c r="T45" i="15" s="1"/>
  <c r="M46" i="15"/>
  <c r="G43" i="19"/>
  <c r="L47" i="15"/>
  <c r="R44" i="15" l="1"/>
  <c r="S44" i="15" s="1"/>
  <c r="T44" i="15" s="1"/>
  <c r="N44" i="15"/>
  <c r="O44" i="15" s="1"/>
  <c r="M44" i="15"/>
  <c r="L44" i="15"/>
  <c r="I44" i="15"/>
  <c r="H44" i="15"/>
  <c r="L41" i="15"/>
  <c r="M41" i="15"/>
  <c r="N41" i="15"/>
  <c r="O41" i="15" s="1"/>
  <c r="L42" i="15"/>
  <c r="M42" i="15"/>
  <c r="N42" i="15"/>
  <c r="O42" i="15" s="1"/>
  <c r="L43" i="15"/>
  <c r="M43" i="15"/>
  <c r="N43" i="15"/>
  <c r="O43" i="15" s="1"/>
  <c r="L40" i="15"/>
  <c r="M40" i="15"/>
  <c r="N40" i="15"/>
  <c r="O40" i="15" s="1"/>
  <c r="R40" i="15"/>
  <c r="S40" i="15" s="1"/>
  <c r="T40" i="15" s="1"/>
  <c r="R41" i="15"/>
  <c r="S41" i="15" s="1"/>
  <c r="T41" i="15" s="1"/>
  <c r="R42" i="15"/>
  <c r="R43" i="15"/>
  <c r="S43" i="15" s="1"/>
  <c r="T43" i="15" l="1"/>
  <c r="S42" i="15"/>
  <c r="T42" i="15" s="1"/>
  <c r="R39" i="15"/>
  <c r="S39" i="15" s="1"/>
  <c r="T39" i="15" s="1"/>
  <c r="N39" i="15"/>
  <c r="O39" i="15" s="1"/>
  <c r="M39" i="15"/>
  <c r="L39" i="15"/>
  <c r="N38" i="15"/>
  <c r="O38" i="15" s="1"/>
  <c r="M38" i="15"/>
  <c r="L38" i="15"/>
  <c r="I38" i="15"/>
  <c r="H38" i="15"/>
  <c r="R38" i="15"/>
  <c r="S38" i="15" s="1"/>
  <c r="T38" i="15" s="1"/>
  <c r="L181" i="15"/>
  <c r="M181" i="15"/>
  <c r="N181" i="15"/>
  <c r="O181" i="15" s="1"/>
  <c r="L182" i="15"/>
  <c r="M182" i="15"/>
  <c r="N182" i="15"/>
  <c r="O182" i="15" s="1"/>
  <c r="N180" i="15"/>
  <c r="O180" i="15" s="1"/>
  <c r="M180" i="15"/>
  <c r="L180" i="15"/>
  <c r="R181" i="15"/>
  <c r="R182" i="15"/>
  <c r="R183" i="15"/>
  <c r="R184" i="15"/>
  <c r="R180" i="15"/>
  <c r="L141" i="15"/>
  <c r="M141" i="15"/>
  <c r="N141" i="15"/>
  <c r="O141" i="15" s="1"/>
  <c r="R141" i="15"/>
  <c r="J79" i="15"/>
  <c r="L79" i="15" s="1"/>
  <c r="K79" i="15"/>
  <c r="M79" i="15" s="1"/>
  <c r="K78" i="15"/>
  <c r="M78" i="15" s="1"/>
  <c r="J78" i="15"/>
  <c r="L78" i="15" s="1"/>
  <c r="K77" i="15"/>
  <c r="M77" i="15" s="1"/>
  <c r="J77" i="15"/>
  <c r="L77" i="15" s="1"/>
  <c r="L149" i="15"/>
  <c r="M149" i="15"/>
  <c r="N149" i="15"/>
  <c r="O149" i="15" s="1"/>
  <c r="L150" i="15"/>
  <c r="M150" i="15"/>
  <c r="N150" i="15"/>
  <c r="O150" i="15" s="1"/>
  <c r="R149" i="15"/>
  <c r="R150" i="15"/>
  <c r="G36" i="20"/>
  <c r="G32" i="19"/>
  <c r="G31" i="19"/>
  <c r="G30" i="19"/>
  <c r="G29" i="19"/>
  <c r="G28" i="19"/>
  <c r="R80" i="15"/>
  <c r="N80" i="15"/>
  <c r="O80" i="15" s="1"/>
  <c r="M80" i="15"/>
  <c r="L80" i="15"/>
  <c r="R79" i="15"/>
  <c r="R78" i="15"/>
  <c r="R77" i="15"/>
  <c r="N79" i="15" l="1"/>
  <c r="O79" i="15" s="1"/>
  <c r="N77" i="15"/>
  <c r="O77" i="15" s="1"/>
  <c r="N78" i="15"/>
  <c r="O78" i="15" s="1"/>
  <c r="O179" i="15"/>
  <c r="C22" i="16" s="1"/>
  <c r="G33" i="19"/>
  <c r="L103" i="15"/>
  <c r="N103" i="15"/>
  <c r="O103" i="15"/>
  <c r="M103" i="15"/>
  <c r="R103" i="15"/>
  <c r="C126" i="15" l="1"/>
  <c r="K126" i="15" l="1"/>
  <c r="J126" i="15"/>
  <c r="D126" i="15"/>
  <c r="L52" i="15"/>
  <c r="M52" i="15"/>
  <c r="N52" i="15"/>
  <c r="O52" i="15" s="1"/>
  <c r="R52" i="15" l="1"/>
  <c r="G21" i="19" l="1"/>
  <c r="G20" i="19"/>
  <c r="G19" i="19"/>
  <c r="G18" i="19"/>
  <c r="G17" i="19"/>
  <c r="G16" i="19"/>
  <c r="G15" i="19"/>
  <c r="G14" i="19"/>
  <c r="G13" i="19"/>
  <c r="G28" i="20"/>
  <c r="G23" i="20"/>
  <c r="G18" i="20"/>
  <c r="G13" i="20"/>
  <c r="G8" i="20"/>
  <c r="G24" i="19" l="1"/>
  <c r="L26" i="15"/>
  <c r="M26" i="15"/>
  <c r="N26" i="15"/>
  <c r="O26" i="15" s="1"/>
  <c r="R26" i="15"/>
  <c r="L23" i="15" l="1"/>
  <c r="M23" i="15"/>
  <c r="N23" i="15"/>
  <c r="O23" i="15" s="1"/>
  <c r="L24" i="15"/>
  <c r="M24" i="15"/>
  <c r="N24" i="15"/>
  <c r="O24" i="15" s="1"/>
  <c r="L25" i="15"/>
  <c r="M25" i="15"/>
  <c r="N25" i="15"/>
  <c r="O25" i="15" s="1"/>
  <c r="R23" i="15"/>
  <c r="R24" i="15"/>
  <c r="R25" i="15"/>
  <c r="R176" i="15" l="1"/>
  <c r="X27" i="16" l="1"/>
  <c r="B21" i="16"/>
  <c r="R174" i="15" l="1"/>
  <c r="R175" i="15"/>
  <c r="L175" i="15"/>
  <c r="M175" i="15"/>
  <c r="N175" i="15"/>
  <c r="O175" i="15" s="1"/>
  <c r="R172" i="15"/>
  <c r="R173" i="15"/>
  <c r="L62" i="15"/>
  <c r="M62" i="15"/>
  <c r="N62" i="15"/>
  <c r="O62" i="15" s="1"/>
  <c r="R62" i="15"/>
  <c r="L29" i="15" l="1"/>
  <c r="N29" i="15"/>
  <c r="O29" i="15" s="1"/>
  <c r="M29" i="15"/>
  <c r="L28" i="15"/>
  <c r="N28" i="15"/>
  <c r="O28" i="15" s="1"/>
  <c r="M28" i="15"/>
  <c r="R29" i="15"/>
  <c r="R28" i="15"/>
  <c r="Z22" i="16"/>
  <c r="Z27" i="16" s="1"/>
  <c r="L176" i="15"/>
  <c r="M176" i="15"/>
  <c r="N176" i="15"/>
  <c r="O176" i="15" s="1"/>
  <c r="N174" i="15"/>
  <c r="O174" i="15" s="1"/>
  <c r="L174" i="15"/>
  <c r="M174" i="15"/>
  <c r="L173" i="15"/>
  <c r="M173" i="15"/>
  <c r="N173" i="15"/>
  <c r="O173" i="15" s="1"/>
  <c r="L172" i="15"/>
  <c r="M172" i="15"/>
  <c r="N172" i="15"/>
  <c r="O172" i="15" s="1"/>
  <c r="R171" i="15"/>
  <c r="N171" i="15" l="1"/>
  <c r="O171" i="15" s="1"/>
  <c r="O170" i="15" s="1"/>
  <c r="M171" i="15"/>
  <c r="L171" i="15"/>
  <c r="C21" i="16" l="1"/>
  <c r="L148" i="15"/>
  <c r="M148" i="15"/>
  <c r="N148" i="15"/>
  <c r="O148" i="15" s="1"/>
  <c r="R148" i="15"/>
  <c r="R151" i="15"/>
  <c r="M139" i="15" l="1"/>
  <c r="N139" i="15"/>
  <c r="O139" i="15" s="1"/>
  <c r="L139" i="15"/>
  <c r="R139" i="15"/>
  <c r="M138" i="15"/>
  <c r="N138" i="15"/>
  <c r="O138" i="15" s="1"/>
  <c r="L138" i="15"/>
  <c r="R138" i="15"/>
  <c r="R136" i="15"/>
  <c r="R135" i="15"/>
  <c r="L135" i="15"/>
  <c r="M135" i="15"/>
  <c r="N135" i="15"/>
  <c r="O135" i="15" s="1"/>
  <c r="L136" i="15"/>
  <c r="M136" i="15"/>
  <c r="N136" i="15"/>
  <c r="O136" i="15" s="1"/>
  <c r="L134" i="15"/>
  <c r="M134" i="15"/>
  <c r="N134" i="15"/>
  <c r="O134" i="15" s="1"/>
  <c r="R134" i="15"/>
  <c r="V27" i="16"/>
  <c r="T27" i="16"/>
  <c r="R27" i="16"/>
  <c r="B19" i="16"/>
  <c r="B9" i="16"/>
  <c r="L132" i="15"/>
  <c r="M132" i="15"/>
  <c r="N132" i="15"/>
  <c r="O132" i="15" s="1"/>
  <c r="R132" i="15"/>
  <c r="L131" i="15"/>
  <c r="M131" i="15"/>
  <c r="N131" i="15"/>
  <c r="O131" i="15" s="1"/>
  <c r="R131" i="15"/>
  <c r="L130" i="15"/>
  <c r="M130" i="15"/>
  <c r="N130" i="15"/>
  <c r="O130" i="15" s="1"/>
  <c r="R130" i="15"/>
  <c r="R129" i="15"/>
  <c r="N129" i="15"/>
  <c r="O129" i="15" s="1"/>
  <c r="M129" i="15"/>
  <c r="L129" i="15"/>
  <c r="L128" i="15"/>
  <c r="M128" i="15"/>
  <c r="N128" i="15"/>
  <c r="O128" i="15" s="1"/>
  <c r="R128" i="15"/>
  <c r="M123" i="15"/>
  <c r="L123" i="15"/>
  <c r="R123" i="15"/>
  <c r="N120" i="15" l="1"/>
  <c r="N121" i="15"/>
  <c r="N122" i="15"/>
  <c r="N123" i="15"/>
  <c r="O123" i="15" s="1"/>
  <c r="N124" i="15"/>
  <c r="N125" i="15"/>
  <c r="N126" i="15"/>
  <c r="N127" i="15"/>
  <c r="O127" i="15" s="1"/>
  <c r="N133" i="15"/>
  <c r="N137" i="15"/>
  <c r="N140" i="15"/>
  <c r="N143" i="15"/>
  <c r="L127" i="15"/>
  <c r="M127" i="15"/>
  <c r="R127" i="15"/>
  <c r="R140" i="15" l="1"/>
  <c r="O140" i="15"/>
  <c r="M140" i="15"/>
  <c r="L140" i="15"/>
  <c r="R137" i="15"/>
  <c r="O137" i="15"/>
  <c r="M137" i="15"/>
  <c r="L137" i="15"/>
  <c r="R133" i="15"/>
  <c r="O133" i="15"/>
  <c r="M133" i="15"/>
  <c r="L133" i="15"/>
  <c r="R122" i="15"/>
  <c r="O122" i="15"/>
  <c r="M122" i="15"/>
  <c r="L122" i="15"/>
  <c r="R126" i="15"/>
  <c r="O126" i="15"/>
  <c r="M126" i="15"/>
  <c r="L126" i="15"/>
  <c r="R125" i="15"/>
  <c r="O125" i="15"/>
  <c r="M125" i="15"/>
  <c r="L125" i="15"/>
  <c r="R124" i="15"/>
  <c r="O124" i="15"/>
  <c r="M124" i="15"/>
  <c r="L124" i="15"/>
  <c r="L121" i="15"/>
  <c r="M121" i="15"/>
  <c r="O121" i="15"/>
  <c r="R121" i="15"/>
  <c r="R120" i="15"/>
  <c r="O120" i="15"/>
  <c r="M120" i="15"/>
  <c r="L120" i="15"/>
  <c r="R162" i="15" l="1"/>
  <c r="R161" i="15"/>
  <c r="R160" i="15"/>
  <c r="N162" i="15"/>
  <c r="O162" i="15" s="1"/>
  <c r="M162" i="15"/>
  <c r="L162" i="15"/>
  <c r="N161" i="15"/>
  <c r="N160" i="15"/>
  <c r="L20" i="15"/>
  <c r="M20" i="15"/>
  <c r="N20" i="15"/>
  <c r="O20" i="15" s="1"/>
  <c r="R20" i="15"/>
  <c r="N76" i="15" l="1"/>
  <c r="O76" i="15" s="1"/>
  <c r="M76" i="15"/>
  <c r="R76" i="15"/>
  <c r="L76" i="15"/>
  <c r="G8" i="19"/>
  <c r="G7" i="19"/>
  <c r="G6" i="19"/>
  <c r="G5" i="19"/>
  <c r="G4" i="19"/>
  <c r="G9" i="19" l="1"/>
  <c r="L98" i="15" l="1"/>
  <c r="M98" i="15"/>
  <c r="N98" i="15"/>
  <c r="O98" i="15" s="1"/>
  <c r="L99" i="15"/>
  <c r="M99" i="15"/>
  <c r="N99" i="15"/>
  <c r="O99" i="15" s="1"/>
  <c r="L100" i="15"/>
  <c r="M100" i="15"/>
  <c r="N100" i="15"/>
  <c r="O100" i="15" s="1"/>
  <c r="L101" i="15"/>
  <c r="M101" i="15"/>
  <c r="N101" i="15"/>
  <c r="O101" i="15" s="1"/>
  <c r="L102" i="15"/>
  <c r="M102" i="15"/>
  <c r="N102" i="15"/>
  <c r="O102" i="15" s="1"/>
  <c r="L96" i="15"/>
  <c r="M96" i="15"/>
  <c r="N96" i="15"/>
  <c r="O96" i="15" s="1"/>
  <c r="R102" i="15"/>
  <c r="R96" i="15"/>
  <c r="R101" i="15"/>
  <c r="R100" i="15"/>
  <c r="R99" i="15"/>
  <c r="R98" i="15"/>
  <c r="L89" i="15"/>
  <c r="M89" i="15"/>
  <c r="N89" i="15"/>
  <c r="O89" i="15" s="1"/>
  <c r="R89" i="15"/>
  <c r="G88" i="15"/>
  <c r="L88" i="15" s="1"/>
  <c r="N88" i="15"/>
  <c r="R88" i="15"/>
  <c r="M88" i="15" l="1"/>
  <c r="O88" i="15"/>
  <c r="R75" i="15"/>
  <c r="N75" i="15"/>
  <c r="O75" i="15" s="1"/>
  <c r="M75" i="15"/>
  <c r="L75" i="15"/>
  <c r="L74" i="15"/>
  <c r="N74" i="15"/>
  <c r="O74" i="15" s="1"/>
  <c r="M74" i="15"/>
  <c r="R74" i="15"/>
  <c r="L73" i="15"/>
  <c r="M73" i="15"/>
  <c r="N73" i="15"/>
  <c r="O73" i="15" s="1"/>
  <c r="R73" i="15"/>
  <c r="L160" i="15" l="1"/>
  <c r="M160" i="15"/>
  <c r="O160" i="15"/>
  <c r="L60" i="15"/>
  <c r="N60" i="15"/>
  <c r="O60" i="15" s="1"/>
  <c r="M60" i="15"/>
  <c r="R60" i="15"/>
  <c r="M161" i="15" l="1"/>
  <c r="L161" i="15"/>
  <c r="O161" i="15"/>
  <c r="O159" i="15" s="1"/>
  <c r="R49" i="15"/>
  <c r="R34" i="15"/>
  <c r="N33" i="15"/>
  <c r="O33" i="15" s="1"/>
  <c r="M33" i="15"/>
  <c r="L33" i="15"/>
  <c r="N34" i="15"/>
  <c r="O34" i="15" s="1"/>
  <c r="M34" i="15"/>
  <c r="L34" i="15"/>
  <c r="L27" i="15"/>
  <c r="N27" i="15"/>
  <c r="O27" i="15" s="1"/>
  <c r="M27" i="15"/>
  <c r="R27" i="15"/>
  <c r="L22" i="15"/>
  <c r="M22" i="15"/>
  <c r="N22" i="15"/>
  <c r="O22" i="15" s="1"/>
  <c r="R22" i="15"/>
  <c r="L21" i="15"/>
  <c r="M21" i="15"/>
  <c r="N21" i="15"/>
  <c r="O21" i="15" s="1"/>
  <c r="R21" i="15"/>
  <c r="N19" i="15"/>
  <c r="O19" i="15" s="1"/>
  <c r="M19" i="15"/>
  <c r="L19" i="15"/>
  <c r="R19" i="15"/>
  <c r="L15" i="15"/>
  <c r="M15" i="15"/>
  <c r="N15" i="15"/>
  <c r="O15" i="15" s="1"/>
  <c r="R15" i="15"/>
  <c r="O18" i="15" l="1"/>
  <c r="C9" i="16" s="1"/>
  <c r="H9" i="16" s="1"/>
  <c r="O32" i="15"/>
  <c r="R71" i="15" l="1"/>
  <c r="L71" i="15"/>
  <c r="M71" i="15"/>
  <c r="N71" i="15"/>
  <c r="O71" i="15" s="1"/>
  <c r="P27" i="16"/>
  <c r="B12" i="16" l="1"/>
  <c r="B20" i="16"/>
  <c r="B18" i="16"/>
  <c r="B17" i="16"/>
  <c r="B16" i="16"/>
  <c r="B15" i="16"/>
  <c r="B14" i="16"/>
  <c r="B13" i="16"/>
  <c r="B11" i="16"/>
  <c r="B10" i="16"/>
  <c r="B8" i="16"/>
  <c r="R146" i="15"/>
  <c r="R147" i="15"/>
  <c r="N147" i="15"/>
  <c r="O147" i="15" s="1"/>
  <c r="M147" i="15"/>
  <c r="L147" i="15"/>
  <c r="N146" i="15"/>
  <c r="O146" i="15" s="1"/>
  <c r="M146" i="15"/>
  <c r="L146" i="15"/>
  <c r="N167" i="15"/>
  <c r="O167" i="15" s="1"/>
  <c r="O166" i="15" s="1"/>
  <c r="M167" i="15"/>
  <c r="L167" i="15"/>
  <c r="L111" i="15"/>
  <c r="M111" i="15"/>
  <c r="N111" i="15"/>
  <c r="O111" i="15" s="1"/>
  <c r="L112" i="15"/>
  <c r="M112" i="15"/>
  <c r="N112" i="15"/>
  <c r="O112" i="15" s="1"/>
  <c r="L113" i="15"/>
  <c r="M113" i="15"/>
  <c r="N113" i="15"/>
  <c r="O113" i="15" s="1"/>
  <c r="L110" i="15"/>
  <c r="M110" i="15"/>
  <c r="N110" i="15"/>
  <c r="O110" i="15" s="1"/>
  <c r="N109" i="15"/>
  <c r="O109" i="15" s="1"/>
  <c r="M109" i="15"/>
  <c r="L109" i="15"/>
  <c r="R167" i="15"/>
  <c r="L95" i="15"/>
  <c r="M95" i="15"/>
  <c r="N95" i="15"/>
  <c r="O95" i="15" s="1"/>
  <c r="L97" i="15"/>
  <c r="M97" i="15"/>
  <c r="N97" i="15"/>
  <c r="O97" i="15" s="1"/>
  <c r="L87" i="15"/>
  <c r="M87" i="15"/>
  <c r="N87" i="15"/>
  <c r="O87" i="15" s="1"/>
  <c r="N85" i="15"/>
  <c r="O85" i="15" s="1"/>
  <c r="M85" i="15"/>
  <c r="L85" i="15"/>
  <c r="L72" i="15"/>
  <c r="M72" i="15"/>
  <c r="N72" i="15"/>
  <c r="O72" i="15" s="1"/>
  <c r="N70" i="15"/>
  <c r="O70" i="15" s="1"/>
  <c r="M70" i="15"/>
  <c r="L70" i="15"/>
  <c r="L65" i="15"/>
  <c r="M65" i="15"/>
  <c r="N65" i="15"/>
  <c r="O65" i="15" s="1"/>
  <c r="L63" i="15"/>
  <c r="M63" i="15"/>
  <c r="N63" i="15"/>
  <c r="O63" i="15" s="1"/>
  <c r="L64" i="15"/>
  <c r="M64" i="15"/>
  <c r="N64" i="15"/>
  <c r="O64" i="15" s="1"/>
  <c r="R65" i="15"/>
  <c r="R63" i="15"/>
  <c r="L59" i="15"/>
  <c r="M59" i="15"/>
  <c r="N59" i="15"/>
  <c r="O59" i="15" s="1"/>
  <c r="R50" i="15"/>
  <c r="S50" i="15" s="1"/>
  <c r="T50" i="15" s="1"/>
  <c r="O69" i="15" l="1"/>
  <c r="O119" i="15"/>
  <c r="C17" i="16" s="1"/>
  <c r="O145" i="15"/>
  <c r="O94" i="15"/>
  <c r="C15" i="16" s="1"/>
  <c r="O108" i="15"/>
  <c r="C16" i="16" s="1"/>
  <c r="O84" i="15"/>
  <c r="C14" i="16" s="1"/>
  <c r="C13" i="16" l="1"/>
  <c r="C19" i="16"/>
  <c r="C18" i="16"/>
  <c r="R97" i="15"/>
  <c r="R109" i="15" l="1"/>
  <c r="R110" i="15"/>
  <c r="R111" i="15"/>
  <c r="R85" i="15"/>
  <c r="R87" i="15"/>
  <c r="R95" i="15"/>
  <c r="R112" i="15"/>
  <c r="R113" i="15"/>
  <c r="R72" i="15"/>
  <c r="R70" i="15"/>
  <c r="R59" i="15"/>
  <c r="S59" i="15" s="1"/>
  <c r="T59" i="15" s="1"/>
  <c r="R64" i="15"/>
  <c r="L14" i="15"/>
  <c r="M14" i="15"/>
  <c r="N14" i="15"/>
  <c r="O14" i="15" s="1"/>
  <c r="R14" i="15"/>
  <c r="S14" i="15" l="1"/>
  <c r="T14" i="15" s="1"/>
  <c r="M13" i="15"/>
  <c r="N13" i="15"/>
  <c r="O13" i="15" s="1"/>
  <c r="L13" i="15"/>
  <c r="R13" i="15"/>
  <c r="S13" i="15" l="1"/>
  <c r="T13" i="15" s="1"/>
  <c r="R57" i="15"/>
  <c r="R61" i="15" l="1"/>
  <c r="R33" i="15"/>
  <c r="R12" i="15"/>
  <c r="S12" i="15" s="1"/>
  <c r="T12" i="15" s="1"/>
  <c r="L27" i="16"/>
  <c r="J27" i="16"/>
  <c r="H27" i="16"/>
  <c r="I61" i="15" l="1"/>
  <c r="M61" i="15" s="1"/>
  <c r="I57" i="15"/>
  <c r="I50" i="15"/>
  <c r="H61" i="15"/>
  <c r="H57" i="15"/>
  <c r="H50" i="15"/>
  <c r="M57" i="15"/>
  <c r="M50" i="15"/>
  <c r="N32" i="15"/>
  <c r="M12" i="15"/>
  <c r="N50" i="15" l="1"/>
  <c r="O50" i="15" s="1"/>
  <c r="N61" i="15"/>
  <c r="O61" i="15" s="1"/>
  <c r="N57" i="15"/>
  <c r="O57" i="15" s="1"/>
  <c r="N12" i="15"/>
  <c r="L12" i="15"/>
  <c r="L50" i="15"/>
  <c r="L57" i="15"/>
  <c r="L61" i="15"/>
  <c r="O37" i="15" l="1"/>
  <c r="O56" i="15"/>
  <c r="C12" i="16" s="1"/>
  <c r="O12" i="15"/>
  <c r="C11" i="16" l="1"/>
  <c r="O11" i="15"/>
  <c r="O186" i="15" s="1"/>
  <c r="C10" i="16"/>
  <c r="C8" i="16" l="1"/>
  <c r="F8" i="16" l="1"/>
  <c r="F27" i="16" s="1"/>
  <c r="F28" i="16" s="1"/>
  <c r="H28" i="16" s="1"/>
  <c r="J28" i="16" s="1"/>
  <c r="L28" i="16" s="1"/>
  <c r="C20" i="16" l="1"/>
  <c r="C27" i="16" s="1"/>
  <c r="D25" i="16" l="1"/>
  <c r="Y25" i="16"/>
  <c r="N20" i="16"/>
  <c r="N27" i="16" s="1"/>
  <c r="N28" i="16" s="1"/>
  <c r="P28" i="16" s="1"/>
  <c r="R28" i="16" s="1"/>
  <c r="T28" i="16" s="1"/>
  <c r="V28" i="16" s="1"/>
  <c r="X28" i="16" s="1"/>
  <c r="Z28" i="16" s="1"/>
  <c r="W21" i="16"/>
  <c r="G12" i="16"/>
  <c r="S16" i="16"/>
  <c r="K14" i="16"/>
  <c r="E11" i="16"/>
  <c r="O17" i="16"/>
  <c r="M12" i="16"/>
  <c r="M18" i="16"/>
  <c r="Y20" i="16"/>
  <c r="E14" i="16"/>
  <c r="G10" i="16"/>
  <c r="Y18" i="16"/>
  <c r="I14" i="16"/>
  <c r="Q17" i="16"/>
  <c r="E18" i="16"/>
  <c r="W20" i="16"/>
  <c r="K12" i="16"/>
  <c r="D20" i="16"/>
  <c r="I16" i="16"/>
  <c r="G13" i="16"/>
  <c r="D14" i="16"/>
  <c r="U15" i="16"/>
  <c r="I11" i="16"/>
  <c r="I12" i="16"/>
  <c r="M13" i="16"/>
  <c r="G16" i="16"/>
  <c r="Y21" i="16"/>
  <c r="Y16" i="16"/>
  <c r="U14" i="16"/>
  <c r="D11" i="16"/>
  <c r="Y22" i="16"/>
  <c r="S18" i="16"/>
  <c r="D12" i="16"/>
  <c r="M16" i="16"/>
  <c r="M10" i="16"/>
  <c r="O12" i="16"/>
  <c r="G17" i="16"/>
  <c r="D16" i="16"/>
  <c r="U13" i="16"/>
  <c r="Q18" i="16"/>
  <c r="E16" i="16"/>
  <c r="G14" i="16"/>
  <c r="E15" i="16"/>
  <c r="S13" i="16"/>
  <c r="O14" i="16"/>
  <c r="E13" i="16"/>
  <c r="Q14" i="16"/>
  <c r="M20" i="16"/>
  <c r="O15" i="16"/>
  <c r="K15" i="16"/>
  <c r="I13" i="16"/>
  <c r="E20" i="16"/>
  <c r="I18" i="16"/>
  <c r="G11" i="16"/>
  <c r="D10" i="16"/>
  <c r="Y15" i="16"/>
  <c r="Q16" i="16"/>
  <c r="M17" i="16"/>
  <c r="D17" i="16"/>
  <c r="O18" i="16"/>
  <c r="I10" i="16"/>
  <c r="O16" i="16"/>
  <c r="Y13" i="16"/>
  <c r="W16" i="16"/>
  <c r="E9" i="16"/>
  <c r="K20" i="16"/>
  <c r="D21" i="16"/>
  <c r="Q13" i="16"/>
  <c r="G15" i="16"/>
  <c r="O11" i="16"/>
  <c r="D18" i="16"/>
  <c r="D15" i="16"/>
  <c r="W14" i="16"/>
  <c r="D13" i="16"/>
  <c r="G18" i="16"/>
  <c r="S17" i="16"/>
  <c r="U18" i="16"/>
  <c r="K13" i="16"/>
  <c r="Q15" i="16"/>
  <c r="O13" i="16"/>
  <c r="Y19" i="16"/>
  <c r="W13" i="16"/>
  <c r="Y14" i="16"/>
  <c r="E10" i="16"/>
  <c r="D19" i="16"/>
  <c r="K10" i="16"/>
  <c r="D9" i="16"/>
  <c r="S15" i="16"/>
  <c r="W17" i="16"/>
  <c r="I15" i="16"/>
  <c r="Y17" i="16"/>
  <c r="U16" i="16"/>
  <c r="K18" i="16"/>
  <c r="M19" i="16"/>
  <c r="I17" i="16"/>
  <c r="K17" i="16"/>
  <c r="E17" i="16"/>
  <c r="M15" i="16"/>
  <c r="U17" i="16"/>
  <c r="K16" i="16"/>
  <c r="E12" i="16"/>
  <c r="W15" i="16"/>
  <c r="W19" i="16"/>
  <c r="S14" i="16"/>
  <c r="M14" i="16"/>
  <c r="K11" i="16"/>
  <c r="D22" i="16"/>
  <c r="W18" i="16"/>
  <c r="M11" i="16"/>
  <c r="D8" i="16"/>
  <c r="G9" i="16"/>
  <c r="M8" i="16"/>
  <c r="I8" i="16"/>
  <c r="E8" i="16"/>
  <c r="M27" i="16" l="1"/>
  <c r="Y12" i="16" s="1"/>
  <c r="D27" i="16"/>
  <c r="E27" i="16"/>
  <c r="Q11" i="16" s="1"/>
  <c r="I27" i="16"/>
  <c r="U11" i="16" s="1"/>
  <c r="G27" i="16"/>
  <c r="S12" i="16" s="1"/>
  <c r="U12" i="16" l="1"/>
  <c r="O10" i="16"/>
  <c r="S10" i="16"/>
  <c r="S8" i="16"/>
  <c r="Y11" i="16"/>
  <c r="S11" i="16"/>
  <c r="K8" i="16"/>
  <c r="K27" i="16" s="1"/>
  <c r="W11" i="16" s="1"/>
  <c r="Q12" i="16"/>
  <c r="O8" i="16"/>
  <c r="E28" i="16"/>
  <c r="G28" i="16" s="1"/>
  <c r="I28" i="16" s="1"/>
  <c r="O27" i="16" l="1"/>
  <c r="U8" i="16" s="1"/>
  <c r="Q8" i="16"/>
  <c r="S27" i="16"/>
  <c r="Y8" i="16" s="1"/>
  <c r="W12" i="16"/>
  <c r="K28" i="16"/>
  <c r="M28" i="16" s="1"/>
  <c r="Q10" i="16"/>
  <c r="U10" i="16" l="1"/>
  <c r="U27" i="16" s="1"/>
  <c r="O28" i="16"/>
  <c r="Y10" i="16"/>
  <c r="Y27" i="16" s="1"/>
  <c r="Q27" i="16"/>
  <c r="W10" i="16" s="1"/>
  <c r="W8" i="16" l="1"/>
  <c r="W27" i="16" s="1"/>
  <c r="Q28" i="16"/>
  <c r="S28" i="16" s="1"/>
  <c r="U28" i="16" s="1"/>
  <c r="W28" i="16" s="1"/>
  <c r="Y28" i="16" s="1"/>
</calcChain>
</file>

<file path=xl/sharedStrings.xml><?xml version="1.0" encoding="utf-8"?>
<sst xmlns="http://schemas.openxmlformats.org/spreadsheetml/2006/main" count="746" uniqueCount="468">
  <si>
    <t>1.1</t>
  </si>
  <si>
    <t>m</t>
  </si>
  <si>
    <t>DISCRIMINAÇÃO</t>
  </si>
  <si>
    <t>m²</t>
  </si>
  <si>
    <t>m³</t>
  </si>
  <si>
    <t>UNID</t>
  </si>
  <si>
    <t>Unit. Material</t>
  </si>
  <si>
    <t>Unit. Mão de Obra</t>
  </si>
  <si>
    <t>Total Material</t>
  </si>
  <si>
    <t>Total Mão de Obra</t>
  </si>
  <si>
    <t>ITENS</t>
  </si>
  <si>
    <t>Valor Unitário</t>
  </si>
  <si>
    <t>Total</t>
  </si>
  <si>
    <t>QUANTIDADE</t>
  </si>
  <si>
    <t>SERVIÇOS PRELIMINARES</t>
  </si>
  <si>
    <t>uni</t>
  </si>
  <si>
    <t>SUPRA-ESTRUTURA</t>
  </si>
  <si>
    <t>COBERTURA</t>
  </si>
  <si>
    <t>Telha Aluzinc N°26 Trapezoidal</t>
  </si>
  <si>
    <t>Sinap</t>
  </si>
  <si>
    <t>BDI</t>
  </si>
  <si>
    <t>Material s BDI</t>
  </si>
  <si>
    <t>Mão de Obra S BDI</t>
  </si>
  <si>
    <t>CRONOGRAMA FÍSICO FINANCEIRO</t>
  </si>
  <si>
    <t>Ítens</t>
  </si>
  <si>
    <t>Especificações</t>
  </si>
  <si>
    <t>Totais</t>
  </si>
  <si>
    <t>1º Mês</t>
  </si>
  <si>
    <t>2º Mês</t>
  </si>
  <si>
    <t>3º Mês</t>
  </si>
  <si>
    <t>Valor</t>
  </si>
  <si>
    <t>%</t>
  </si>
  <si>
    <t>Total Acumulado</t>
  </si>
  <si>
    <t>4º Mês</t>
  </si>
  <si>
    <t>5º Mês</t>
  </si>
  <si>
    <t>6º Mês</t>
  </si>
  <si>
    <t>Valor Total com BDI</t>
  </si>
  <si>
    <t>S BDI</t>
  </si>
  <si>
    <t>Com BDI</t>
  </si>
  <si>
    <t>1.2</t>
  </si>
  <si>
    <t>74209/001</t>
  </si>
  <si>
    <t>1.3</t>
  </si>
  <si>
    <t>3.1</t>
  </si>
  <si>
    <t>3.2</t>
  </si>
  <si>
    <t>7.1</t>
  </si>
  <si>
    <t>Capina e Limpeza Manual de Terreno</t>
  </si>
  <si>
    <t>Placa de Obra em Chapa de Aço Galvanizado (1,25x2,00)</t>
  </si>
  <si>
    <t>73859/002</t>
  </si>
  <si>
    <t>PAREDES E DIVISÓRIAS</t>
  </si>
  <si>
    <t>PAVIMENTAÇÃO</t>
  </si>
  <si>
    <t>REVESTIMENTO</t>
  </si>
  <si>
    <t>ESQUADRIAS</t>
  </si>
  <si>
    <t>7.3</t>
  </si>
  <si>
    <t>PLUVIAL</t>
  </si>
  <si>
    <t>8.1</t>
  </si>
  <si>
    <t>8.2</t>
  </si>
  <si>
    <t>8.3</t>
  </si>
  <si>
    <t>8.4</t>
  </si>
  <si>
    <t>8.5</t>
  </si>
  <si>
    <t>Tubulação 100 mm</t>
  </si>
  <si>
    <t>Curva 100 mm</t>
  </si>
  <si>
    <t>Tubulação 150 mm</t>
  </si>
  <si>
    <t>Curva 150 mm</t>
  </si>
  <si>
    <t>Calha em chapa de aço galvanizado 30x40x30</t>
  </si>
  <si>
    <t>Calha em chapa de aço galvanizado 20x20x20</t>
  </si>
  <si>
    <t>Rufo em chapa de aço galvanizado 5x15x5</t>
  </si>
  <si>
    <t>Imunização de madeiramento para cobertura</t>
  </si>
  <si>
    <t>Chapisco traço 1:3</t>
  </si>
  <si>
    <t>6.1</t>
  </si>
  <si>
    <t>6.2</t>
  </si>
  <si>
    <t>INSTALAÇÕES HIDROSSANITÁRIAS</t>
  </si>
  <si>
    <t>9.1</t>
  </si>
  <si>
    <t>9.2</t>
  </si>
  <si>
    <t>9.3</t>
  </si>
  <si>
    <t>9.4</t>
  </si>
  <si>
    <t>9.5</t>
  </si>
  <si>
    <t>Registro gaveta canopla cromada 25 mm</t>
  </si>
  <si>
    <t>IMPERMEABILIZAÇÃO</t>
  </si>
  <si>
    <t>Impermeabilização da laje de cobertura</t>
  </si>
  <si>
    <t>11.1</t>
  </si>
  <si>
    <t>11.2</t>
  </si>
  <si>
    <t>Caixa Sifonada 150x150x50mm</t>
  </si>
  <si>
    <t>Caixa de gordura 250x230x50mm</t>
  </si>
  <si>
    <t>INSTALAÇÕES ELETRICAS</t>
  </si>
  <si>
    <t>10.1</t>
  </si>
  <si>
    <t>10.2</t>
  </si>
  <si>
    <t>10.3</t>
  </si>
  <si>
    <t>Total Item 01</t>
  </si>
  <si>
    <t>Total Item 02</t>
  </si>
  <si>
    <t xml:space="preserve">Alvenaria de Vedação de Blocos Cerâmicos Furados na Horizontal espessura de 14 cm </t>
  </si>
  <si>
    <t>Total Item 03</t>
  </si>
  <si>
    <t>Total Item 04</t>
  </si>
  <si>
    <t>Total Item 05</t>
  </si>
  <si>
    <t>Lastro Mecânico com brita</t>
  </si>
  <si>
    <t>Total Item 06</t>
  </si>
  <si>
    <t>Total Item 07</t>
  </si>
  <si>
    <t>Total Item 08</t>
  </si>
  <si>
    <t>Total Item 09</t>
  </si>
  <si>
    <t>Total Item 10</t>
  </si>
  <si>
    <t>Total Item 11</t>
  </si>
  <si>
    <t>73883/002</t>
  </si>
  <si>
    <t>5.3</t>
  </si>
  <si>
    <t>74157/004</t>
  </si>
  <si>
    <t>Lançamento/Aplicação Manual de Concreto</t>
  </si>
  <si>
    <t>MUNICÍPIO DE PORTO VERA CRUZ</t>
  </si>
  <si>
    <t>Área : 738,99 m²</t>
  </si>
  <si>
    <t>1.4</t>
  </si>
  <si>
    <t>Obra: Centro Cultural</t>
  </si>
  <si>
    <t>74077/003</t>
  </si>
  <si>
    <t>Locação de Obra por m² construído</t>
  </si>
  <si>
    <t xml:space="preserve">Depósito em Canterio de Obra </t>
  </si>
  <si>
    <t>INFRA-ESTRUTURA</t>
  </si>
  <si>
    <t>Alvenaria Tij. Macico de 20cm</t>
  </si>
  <si>
    <t>Concreto Ciclopico-1:3:6+30% Pedra Mao-prep/Lancam.</t>
  </si>
  <si>
    <t>Impermeabilização das Vigas de Fundação</t>
  </si>
  <si>
    <t>5.4</t>
  </si>
  <si>
    <t>5.5</t>
  </si>
  <si>
    <t>5.6</t>
  </si>
  <si>
    <t>5.7</t>
  </si>
  <si>
    <t>5.8</t>
  </si>
  <si>
    <t>6.3</t>
  </si>
  <si>
    <t>i34492</t>
  </si>
  <si>
    <t>Concreto Usinado Bombeavel, FCK 20Mpa</t>
  </si>
  <si>
    <t>Regularização do piso</t>
  </si>
  <si>
    <t>6.4</t>
  </si>
  <si>
    <t>6.5</t>
  </si>
  <si>
    <t>6.6</t>
  </si>
  <si>
    <t>6.7</t>
  </si>
  <si>
    <t>Reboco massa fina</t>
  </si>
  <si>
    <t>7.4</t>
  </si>
  <si>
    <t>Porta interna semi oca 80x210</t>
  </si>
  <si>
    <t>Janela de correr em alumínio 02 folhas</t>
  </si>
  <si>
    <t>Porta externa em madeira maciça 82,5x2,20</t>
  </si>
  <si>
    <t>73933/004</t>
  </si>
  <si>
    <t xml:space="preserve">Porta externa em ferro </t>
  </si>
  <si>
    <t>Vidro temperado 10mm</t>
  </si>
  <si>
    <t>8.6</t>
  </si>
  <si>
    <t>8.7</t>
  </si>
  <si>
    <t>8.8</t>
  </si>
  <si>
    <t>UN</t>
  </si>
  <si>
    <t>QUANT.</t>
  </si>
  <si>
    <t>R$ UNIT.</t>
  </si>
  <si>
    <t>R$</t>
  </si>
  <si>
    <t>INSUMO</t>
  </si>
  <si>
    <t>COMPOSICAO</t>
  </si>
  <si>
    <t>H</t>
  </si>
  <si>
    <t>KG</t>
  </si>
  <si>
    <t>TOTAL</t>
  </si>
  <si>
    <t>REBOCO COM ARGAMASSA PRE-FABRICADA, ESPESSURA 0,5CM, PREPARO MECANICO DA ARGAMASSA (m2)</t>
  </si>
  <si>
    <t>OPERADOR DE BETONEIRA (CAMINHÃO) COM ENCARGOS COMPLEMENTARES</t>
  </si>
  <si>
    <t>PEDREIRO COM ENCARGOS COMPLEMENTARES</t>
  </si>
  <si>
    <t>SERVENTE COM ENCARGOS COMPLEMENTARES</t>
  </si>
  <si>
    <t>BETONEIRA CAPACIDADE NOMINAL DE 400 L, CAPACIDADE DE MISTURA 310 L, MOTOR ELÉTRICO TRIFÁSICO POTÊNCIA DE 2 HP, SEM CARREGADOR - CHP DIURNO. AF_10/2014</t>
  </si>
  <si>
    <t>CHP</t>
  </si>
  <si>
    <t>ARGAMASSA INDUSTRIALIZADA MULTIUSO, PARA REVESTIMENTO INTERNO E EXTERNO E ASSENTAMENTO DE BLOCOS DIVERSOS</t>
  </si>
  <si>
    <t>Soleira, Pingadeira e Peitoril de granito, largura 15cm</t>
  </si>
  <si>
    <t>PINTURAS</t>
  </si>
  <si>
    <t>Aplicação de fundo selador acrilico em paredes, uma demão</t>
  </si>
  <si>
    <t>12.1</t>
  </si>
  <si>
    <t>12.2</t>
  </si>
  <si>
    <t>12.3</t>
  </si>
  <si>
    <t>Aplicação manual de pintura com tinta acrílica em paredes</t>
  </si>
  <si>
    <t>2.1</t>
  </si>
  <si>
    <t>2.2</t>
  </si>
  <si>
    <t>2.3</t>
  </si>
  <si>
    <t>2.4</t>
  </si>
  <si>
    <t>2.6</t>
  </si>
  <si>
    <t>2.7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</si>
  <si>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</si>
  <si>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</si>
  <si>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</si>
  <si>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</si>
  <si>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</si>
  <si>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</si>
  <si>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</si>
  <si>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</si>
  <si>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</si>
  <si>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</si>
  <si>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</si>
  <si>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11.3</t>
  </si>
  <si>
    <t>Total Item 12</t>
  </si>
  <si>
    <t>Total Item 13</t>
  </si>
  <si>
    <t>13.1</t>
  </si>
  <si>
    <t>74234/001</t>
  </si>
  <si>
    <t>Mictório Sifonado de Louça, Branco com pertences</t>
  </si>
  <si>
    <t>Chuveiro Elétrico Plastico tipo ducha, completo 5400W</t>
  </si>
  <si>
    <t>Bancada de granito cinza polido 200 X 60 CM, com borda arredondada, com rodopia de 15cm, conforme projeto, instalado</t>
  </si>
  <si>
    <t>Cuba de embutir oval em louça branca, 35 x 50cm, incluso válvula e sifção em metal cromado</t>
  </si>
  <si>
    <t>i 36796</t>
  </si>
  <si>
    <t>Torneira cromada de mesa para lavatório temporizda pressão</t>
  </si>
  <si>
    <t>Caixa d'água 2000, com tampa</t>
  </si>
  <si>
    <t>i34640</t>
  </si>
  <si>
    <t>Talvane Engroff</t>
  </si>
  <si>
    <t>Eng. Civil CREA 107476</t>
  </si>
  <si>
    <t>7º Mês</t>
  </si>
  <si>
    <t>8º Mês</t>
  </si>
  <si>
    <t>9º Mês</t>
  </si>
  <si>
    <t>10º Mês</t>
  </si>
  <si>
    <t>11º Mês</t>
  </si>
  <si>
    <t>10.15</t>
  </si>
  <si>
    <t>10.16</t>
  </si>
  <si>
    <t>10.17</t>
  </si>
  <si>
    <t>10.18</t>
  </si>
  <si>
    <t>10.19</t>
  </si>
  <si>
    <t>10.20</t>
  </si>
  <si>
    <t>10.21</t>
  </si>
  <si>
    <t>Tubo PVC rígido 100 mm esgoto, inclusive conexões, cortes e fixações</t>
  </si>
  <si>
    <t>Tubo PVC rígido 75 mm esgoto, inclusive conexões, cortes e fixações</t>
  </si>
  <si>
    <t>Tubo PVC rígido 50 mm esgoto, inclusive conexões, cortes e fixações</t>
  </si>
  <si>
    <t>Tubo PVC rígido 40 mm esgoto, inclusive conexões, cortes e fixações</t>
  </si>
  <si>
    <t>Tubos de PVC soldável, agua fria,  25mm, inclusive conexões, cortes e fixações</t>
  </si>
  <si>
    <t>Tubos de PVC soldável, agua fria,  32mm, inclusive conexões, cortes e fixações</t>
  </si>
  <si>
    <t>Tubos de PVC soldável, agua fria,  50mm, inclusive conexões, cortes e fixações</t>
  </si>
  <si>
    <t>Registro gaveta canopla cromada 50 mm</t>
  </si>
  <si>
    <t>Torneira Boia Real, Roscável 25mm, instalada no reservatório</t>
  </si>
  <si>
    <t>11.4</t>
  </si>
  <si>
    <t>Contrato: 1043555-44/2017</t>
  </si>
  <si>
    <t>Telha Metálica Termo acústica</t>
  </si>
  <si>
    <t>Porta interna semi oca 1,20x2,20</t>
  </si>
  <si>
    <t>Janela maxim-ar alumínio</t>
  </si>
  <si>
    <t xml:space="preserve">Vaso sanitário Sifonado com caixa aclopada louça branca, padrão médio, completo </t>
  </si>
  <si>
    <t>Bancada de granito cinza polido 150 X 60 CM, com cuba de embutir de aço inoxidável média, válvula americana em metal cromado, Sifão flexivel, engate Flexível, torneira cromada longa de parede, para cozinha</t>
  </si>
  <si>
    <t>Delfor Barbieri</t>
  </si>
  <si>
    <t>Prefeito Municipal</t>
  </si>
  <si>
    <t>________________________________</t>
  </si>
  <si>
    <t>Declaro que os custos unitários adotados atendem ao regime de contribuição previdenciária, e DESONERADO sendo esta a alternativa mais adequada para a Administração Pública, e que o detalhamento de encargos sociais atendem ao estabelecido no SINAPI para o estado do RS, desta unidade da federação, para mão-de-obra horista e mensalista.</t>
  </si>
  <si>
    <t>14.1</t>
  </si>
  <si>
    <t>Extintor ABC 4 kg</t>
  </si>
  <si>
    <t>Placas de sinalização de emergência</t>
  </si>
  <si>
    <t>73775/001</t>
  </si>
  <si>
    <t>14.2</t>
  </si>
  <si>
    <t>14.3</t>
  </si>
  <si>
    <t>14.4</t>
  </si>
  <si>
    <t>Luz Piloto</t>
  </si>
  <si>
    <t>PLANO DE PREVENÇÃO CONTRA INCÊNDIO</t>
  </si>
  <si>
    <t>14.5</t>
  </si>
  <si>
    <t>Escavação Manual de Valas e Sapatas</t>
  </si>
  <si>
    <t>Reaterro Mecanizado</t>
  </si>
  <si>
    <t>2.8</t>
  </si>
  <si>
    <t>Armaçao das Sapatas</t>
  </si>
  <si>
    <t>kg</t>
  </si>
  <si>
    <t>Nome da empresa</t>
  </si>
  <si>
    <t>Endereço</t>
  </si>
  <si>
    <t>Municipio</t>
  </si>
  <si>
    <t>Telefone</t>
  </si>
  <si>
    <t>Contato</t>
  </si>
  <si>
    <t>Placas de sinalização de emergência - Instaladas</t>
  </si>
  <si>
    <t>Comércio de Extintores Santa Rosa Ltda</t>
  </si>
  <si>
    <t>Avenida Tuparendi, 1987</t>
  </si>
  <si>
    <t>Santa Rosa</t>
  </si>
  <si>
    <t>55 3512-5293</t>
  </si>
  <si>
    <t>Bruna S.</t>
  </si>
  <si>
    <t>Extin Nacional</t>
  </si>
  <si>
    <t>Avenida Inhacorá, 481</t>
  </si>
  <si>
    <t>55 3513-1084</t>
  </si>
  <si>
    <t>Iliane</t>
  </si>
  <si>
    <t>Extingases</t>
  </si>
  <si>
    <t>Avenida Santa Cruz, 640</t>
  </si>
  <si>
    <t>55 3511-2025</t>
  </si>
  <si>
    <t>Borges</t>
  </si>
  <si>
    <t>COMPOSIÇÃO 01</t>
  </si>
  <si>
    <t>composição 01</t>
  </si>
  <si>
    <t>Luminária de emergência</t>
  </si>
  <si>
    <t>Orçamento 03</t>
  </si>
  <si>
    <t>Barra anti pânico dupla porta de vidro</t>
  </si>
  <si>
    <t>Barra anti pânico dupla porta de madeira</t>
  </si>
  <si>
    <t>orçamento 02</t>
  </si>
  <si>
    <t>Orçamento 04</t>
  </si>
  <si>
    <t>orçamento 01</t>
  </si>
  <si>
    <t>Extincêndio</t>
  </si>
  <si>
    <t>Av. Santa Cruz, 640</t>
  </si>
  <si>
    <t>Lurdes</t>
  </si>
  <si>
    <t>Av. Tuparendi, 1987</t>
  </si>
  <si>
    <t>Maxx Distribuidora</t>
  </si>
  <si>
    <t>Av. Inhacorá, 715</t>
  </si>
  <si>
    <t>55 3511-7800</t>
  </si>
  <si>
    <t>Taciara</t>
  </si>
  <si>
    <t xml:space="preserve">Combate Extintores de Incêndio </t>
  </si>
  <si>
    <t>Av. Borges de Medeiros, 341</t>
  </si>
  <si>
    <t>55 3512-8885</t>
  </si>
  <si>
    <t>55 3511-1911</t>
  </si>
  <si>
    <t>Sandra</t>
  </si>
  <si>
    <t>RS 344, 200, km 41</t>
  </si>
  <si>
    <t>Marmoraria Drey</t>
  </si>
  <si>
    <t>Marmores e Granitos Silveira</t>
  </si>
  <si>
    <t>Ac. Herinque Gassen, 51</t>
  </si>
  <si>
    <t>55 3512-4213</t>
  </si>
  <si>
    <t>Nelson</t>
  </si>
  <si>
    <t>Fecopel</t>
  </si>
  <si>
    <t>Avenida Rio Branco, n.º 657</t>
  </si>
  <si>
    <t>3511-4811</t>
  </si>
  <si>
    <t>Reiflex</t>
  </si>
  <si>
    <t>Rua Frederico Willig, 1931</t>
  </si>
  <si>
    <t>Três de Maio</t>
  </si>
  <si>
    <t>55 3535-2555</t>
  </si>
  <si>
    <t>Tiago</t>
  </si>
  <si>
    <t>Bruna</t>
  </si>
  <si>
    <t>R. Buenos Aíres, 119</t>
  </si>
  <si>
    <t>Star Bem Móveis</t>
  </si>
  <si>
    <t>55 3513-1492</t>
  </si>
  <si>
    <t>Relação de ítens orçados</t>
  </si>
  <si>
    <t xml:space="preserve">cadeiras fixas do tipo cadeira de aproximação com braço </t>
  </si>
  <si>
    <t>2.5.1</t>
  </si>
  <si>
    <t>Kg</t>
  </si>
  <si>
    <t>2.5.2</t>
  </si>
  <si>
    <t>Armaç Bloco, Viga Baldrame e Sapata Utilizando Aço CA-60 de 5 mm 
- MONTAGEM</t>
  </si>
  <si>
    <t>Arm Bloco, Viga Baldrame e Sapata Utilizando Aço CA-50 de 12,5 mm
- MONTAGEM</t>
  </si>
  <si>
    <t>Bernardo</t>
  </si>
  <si>
    <t>GDI Marmores e granitos</t>
  </si>
  <si>
    <t>Santo Cristo</t>
  </si>
  <si>
    <t>55 99916-0640</t>
  </si>
  <si>
    <t>Rua Prefeito Julio Both, 108</t>
  </si>
  <si>
    <t>2.5.3</t>
  </si>
  <si>
    <t>Concreto FCK 25mpa, Traço 1:2,7:3, preparo mecânico</t>
  </si>
  <si>
    <t>2.5.4</t>
  </si>
  <si>
    <t>Fabricação Montagem e desmontagem de forma para Viga Baldrame, em madeira serrada, E=25mm, 4 utilizações</t>
  </si>
  <si>
    <t>Data</t>
  </si>
  <si>
    <t>média</t>
  </si>
  <si>
    <t>COMPOSIÇÃO 02</t>
  </si>
  <si>
    <t>COMP. 2</t>
  </si>
  <si>
    <t>M2</t>
  </si>
  <si>
    <t>PECA DE MADEIRA NATIVA / REGIONAL 7,5 X 7,5CM (3X3) NAO APARELHADA (P/FORMA)</t>
  </si>
  <si>
    <t>M</t>
  </si>
  <si>
    <t>PREGO DE ACO POLIDO COM CABECA 18 X 30 (2 3/4 X 10)</t>
  </si>
  <si>
    <t>TABUA MADEIRA 2A QUALIDADE 2,5 X 30,0CM (1 X 12") NAO APARELHADA</t>
  </si>
  <si>
    <t>CARPINTEIRO DE FORMAS COM ENCARGOS COMPLEMENTARES</t>
  </si>
  <si>
    <t>LANÇAMENTO COM USO DE BOMBA, ADENSAMENTO E ACABAMENTO DE CONCRETO EM ESTRUTURAS. AF_12/2015</t>
  </si>
  <si>
    <t>M3</t>
  </si>
  <si>
    <t>CONCRETO FCK = 25MPA, TRAÇO 1:2,3:2,7 (CIMENTO/ AREIA MÉDIA/ BRITA 1) PREPARO MECÂNICO COM BETONEIRA 600 L. AF_07/2016</t>
  </si>
  <si>
    <t>Composiçao 02</t>
  </si>
  <si>
    <t>4.4</t>
  </si>
  <si>
    <t>Escada em concreto armado</t>
  </si>
  <si>
    <t xml:space="preserve">Top Vidros </t>
  </si>
  <si>
    <t>A. Expedic. Weber, 1261</t>
  </si>
  <si>
    <t>A. D. Pedro II, 1810</t>
  </si>
  <si>
    <t>R. Buenos Aires, 431</t>
  </si>
  <si>
    <t>Vidraçaria Vitral</t>
  </si>
  <si>
    <t>Vidromis</t>
  </si>
  <si>
    <t>55 3512-5787</t>
  </si>
  <si>
    <t>55 3541-1640</t>
  </si>
  <si>
    <t>55 3512-1110</t>
  </si>
  <si>
    <t>Claudino</t>
  </si>
  <si>
    <t>Polaco</t>
  </si>
  <si>
    <t>Magnos</t>
  </si>
  <si>
    <t>Caixa de inspeção 30x30 (medida Interna)</t>
  </si>
  <si>
    <t>Revestimento cerâmico para piso com placa tipo porcelanato  60x60cm</t>
  </si>
  <si>
    <t>Rodapé cerâmico de 7cm, com placa tipo esmaltada 60x60cm</t>
  </si>
  <si>
    <t>Porta Externa em vidro temperado incolor 10 mm, 2 folhas de abrir</t>
  </si>
  <si>
    <t>Porta Externa 1,65x2,20 em vidro temperado 10mm, incolor, sem mola,instalada.</t>
  </si>
  <si>
    <t>Revestimento cerâmico nas paredes internas, dimesão de 33x45</t>
  </si>
  <si>
    <t>Concretagem de Sapatas fck 20 Mpa</t>
  </si>
  <si>
    <t>Luminária tipo Spot de Sobrepor, completa</t>
  </si>
  <si>
    <t>Luminária arandela tipo meia-lua, para uma lâmpada com instalação</t>
  </si>
  <si>
    <t>Luminária arandela tipo tartaruga para uma lâmpada led, com instalação</t>
  </si>
  <si>
    <t>ACABAMENTOS</t>
  </si>
  <si>
    <t>74072/003</t>
  </si>
  <si>
    <t>Corrimão em tubo aço galvanizado 1 1/4" com braçadeira</t>
  </si>
  <si>
    <t>Guarda-corpo em tubo de aço Galvanizado 1 1/2"</t>
  </si>
  <si>
    <t>Guarda-corpo com corrimão em tubo de aço galvanizado 1 1/2"</t>
  </si>
  <si>
    <t>Caixilho fixo de alumínio para vidro</t>
  </si>
  <si>
    <t>11.5</t>
  </si>
  <si>
    <t>11.6</t>
  </si>
  <si>
    <t>Lâmpada compacta de vapor metálico ovoide</t>
  </si>
  <si>
    <t xml:space="preserve">Lâmpada compacta de Led </t>
  </si>
  <si>
    <t>8.9</t>
  </si>
  <si>
    <t>6.8.1</t>
  </si>
  <si>
    <t>6.8.2</t>
  </si>
  <si>
    <t>6.8.3</t>
  </si>
  <si>
    <t>6.9</t>
  </si>
  <si>
    <t>PISO TÁTIL DE ALERTA E DIRECIONAL EM LAJOTA DE CONCRETO, 45x45CM (M2)</t>
  </si>
  <si>
    <t>Piso Tátil de Alerta e Direcional</t>
  </si>
  <si>
    <t>composição 03</t>
  </si>
  <si>
    <t>MERCADO</t>
  </si>
  <si>
    <t xml:space="preserve"> LAJOTA DE CONCRETO 45x45 – TÁTIL</t>
  </si>
  <si>
    <t>CALCETEIRO COM ENCARGOS COMPLEMENTARES</t>
  </si>
  <si>
    <t>CIMENTO PORTLAND CP II - 32</t>
  </si>
  <si>
    <t>AREIA GROSSA</t>
  </si>
  <si>
    <t>COMPOSIÇÃO 03</t>
  </si>
  <si>
    <t>Golfetto Artefatos de Cimento</t>
  </si>
  <si>
    <t>Rua Edwino Fenner, 363, Sulina</t>
  </si>
  <si>
    <t>Cia da Construção</t>
  </si>
  <si>
    <t>Av. Expedicionário Weber, 3055, cruzeiro</t>
  </si>
  <si>
    <t>Cappellari Artefatos de Concreto</t>
  </si>
  <si>
    <t>Rod Br 472, Km166, Guia Lopes</t>
  </si>
  <si>
    <t>55 3512-3535</t>
  </si>
  <si>
    <t>Cacildo</t>
  </si>
  <si>
    <t>55 99129-4889</t>
  </si>
  <si>
    <t>55 3513-9100</t>
  </si>
  <si>
    <t xml:space="preserve"> Lajota de concreto  45x45 – TÁTIL</t>
  </si>
  <si>
    <t>10.22</t>
  </si>
  <si>
    <t>Lavatório Louça branca Suspenso</t>
  </si>
  <si>
    <t>Total Item 14</t>
  </si>
  <si>
    <t>Total Item 15</t>
  </si>
  <si>
    <t>Concretagem de pilares, Fck = 25 Mpa,</t>
  </si>
  <si>
    <t>4.1.1</t>
  </si>
  <si>
    <t>4.1.2</t>
  </si>
  <si>
    <t>Montagem e desmontagem de forma de Pilares, em madeira serrada, E=25mm, 4 utilizações</t>
  </si>
  <si>
    <t xml:space="preserve">Armaç de Pilar e Viga, Utilizando Aço CA-60 de 5 mm </t>
  </si>
  <si>
    <t xml:space="preserve">Armaç de Pilar e Viga, Utilizando Aço CA-50 de 10mm </t>
  </si>
  <si>
    <t xml:space="preserve">Armaç de Pilar e Viga, Utilizando Aço CA-50 de 12,5mm </t>
  </si>
  <si>
    <t xml:space="preserve">Armaç de Pilar e Viga, Utilizando Aço CA-50 de 16,0mm </t>
  </si>
  <si>
    <t>4.1.3</t>
  </si>
  <si>
    <t>4.1.4</t>
  </si>
  <si>
    <t>4.1.5</t>
  </si>
  <si>
    <t>4.1.6</t>
  </si>
  <si>
    <t>Concretagem de Vigas, Fck = 20 Mpa,</t>
  </si>
  <si>
    <t>4.2.1</t>
  </si>
  <si>
    <t>Montagem e desmontagem de forma de Vigas</t>
  </si>
  <si>
    <t>4.2.2</t>
  </si>
  <si>
    <t>4.2.3</t>
  </si>
  <si>
    <t>4.2.4</t>
  </si>
  <si>
    <t>4.2.5</t>
  </si>
  <si>
    <t>4.2.6</t>
  </si>
  <si>
    <t>11.7</t>
  </si>
  <si>
    <t>Entrada Energia Elétrica, trifásica</t>
  </si>
  <si>
    <t>Torneira Externa</t>
  </si>
  <si>
    <t>5.2</t>
  </si>
  <si>
    <t>Fabricação e instalação de estrutura em Madeira</t>
  </si>
  <si>
    <t>MONTADOR DE ESTRUTURA METÁLICA COM ENCARGOS COMPLEMENTARES</t>
  </si>
  <si>
    <t>COMPOSIÇÃO 04</t>
  </si>
  <si>
    <t>Composição 04</t>
  </si>
  <si>
    <t>7.2.1</t>
  </si>
  <si>
    <t>Emboço interno</t>
  </si>
  <si>
    <t>Emboço externo</t>
  </si>
  <si>
    <t>7.2.2</t>
  </si>
  <si>
    <t>Porto Vera Cruz, Fevereiro de 2019</t>
  </si>
  <si>
    <t>74065/001</t>
  </si>
  <si>
    <t>Pintura esmalte fosco para Madeira</t>
  </si>
  <si>
    <t>15.1</t>
  </si>
  <si>
    <t>15.2</t>
  </si>
  <si>
    <t>15.3</t>
  </si>
  <si>
    <t>par</t>
  </si>
  <si>
    <t>Ponto de Iluminação,incluindo interruptor, caixa elétrica, eletroduto, cabo, rasgo , quebra e chumbamento</t>
  </si>
  <si>
    <t>Ponto para equipamentos elétricos, incluindo suporte e placa, caixa elétrica, eletroduto, cabo, rasgo , quebra e chumbamento</t>
  </si>
  <si>
    <t>Ponto de tomada, incluindo tomada, caixa elétrica, eletroduto, cabo, rasgo , quebra e chumbamento</t>
  </si>
  <si>
    <t>Quadro de distribuição de energia de embutir, em chapa metálica, para 18 disjuntores termomagnéticos Monopolares, com barramento trifásico e neutro, fornecimento e instalação</t>
  </si>
  <si>
    <t>74131/004</t>
  </si>
  <si>
    <t>11.8</t>
  </si>
  <si>
    <t>11.9</t>
  </si>
  <si>
    <t>11.10</t>
  </si>
  <si>
    <t>5.1.1</t>
  </si>
  <si>
    <t>5.1.2</t>
  </si>
  <si>
    <t>Trama de aço composta por terças para telhada de ate 2 águas</t>
  </si>
  <si>
    <t>PERFIL "U" ENRIJECIDO , DOBRADO, 150 X 60 X 20 MM, E = 3,00 MM</t>
  </si>
  <si>
    <t>PERFIL UDC ("U" DOBRADO DE CHAPA) SIMPLES DE ACO LAMINADO, ASTM KG 6,78 A36, 127 X 50 MM, E= 3 MM</t>
  </si>
  <si>
    <t>10997</t>
  </si>
  <si>
    <t>ELETRODO REVESTIDO AWS - E7018, DIAMETRO IGUAL A 4,00 MM</t>
  </si>
  <si>
    <t>FABRICAÇÃO E INSTALAÇÃO DE TESOURA INTEIRA EM AÇO</t>
  </si>
  <si>
    <t>INSTALAÇÃO DE TESOURA (INTEIRA OU MEIA), EM AÇO, INCLUSO IÇAMENTO.</t>
  </si>
  <si>
    <t>Fabricação e instalação de tesoura inteira em aço</t>
  </si>
  <si>
    <t>Un.</t>
  </si>
  <si>
    <t>Meta 01</t>
  </si>
  <si>
    <t>Meta 02</t>
  </si>
  <si>
    <t>FORNECIMENTO DE POLTRONAS</t>
  </si>
  <si>
    <t>COMPOSIÇÃO 05</t>
  </si>
  <si>
    <t>LAJE PRE-MOLDADA TRELIÇADA PARA FORRO VAOS ATÉ 5,0M INCLUINDO VIGOTAS TRELIÇADAS EPS ARMADURA NEGATIVA CAPEAMENTO CONCRETO 25MPA ESCORAMENTO MATERIAL E MAO  DE OBRA. COM 5,5CM DE CAPEAMENTO DE CONCRETO</t>
  </si>
  <si>
    <t>LAJE PRE-MOLDADA CONVENCIONAL  DE PISO, VAOS ATÉ 5,0M INCLUINDO VIGOTAS E EPS ARMADURA NEGATIVA CAPEAMENTO CONCRETO 25MPA ESCORAMENTO MATERIAL E MAO  DE OBRA. COM 5,5CM DE CAPEAMENTO DE CONCRETO</t>
  </si>
  <si>
    <t>LAJE PRE-MOLDADA CONVENCIONAL (TAVELA + VIGOTAS) PARA PISO, UNIDIRECIONAL, SOBRECARGA DE 200 KG/M2, VAO ATE 5,00 M (SEM COLOCACAO)</t>
  </si>
  <si>
    <t>LAJE PRE-MOLDADA TRELIÇADA (TAVELA (EPS) + VIGOTAS) PARA FORRO, UNIDIRECIONAL, SOBRECARGA DE 100 KG/M2, VAO ATE 5,00 M (SEM COLOCACAO)</t>
  </si>
  <si>
    <t>COMP. 5</t>
  </si>
  <si>
    <t>4.3.1</t>
  </si>
  <si>
    <t>Laje Pre-moldada em concreto armado de Piso</t>
  </si>
  <si>
    <t>4.3.2</t>
  </si>
  <si>
    <t>Composiçao 05</t>
  </si>
  <si>
    <t>Laje Pre-moldada em concreto armado de Teto</t>
  </si>
  <si>
    <t>Porto Vera Cruz, 02  de Abril de 2019</t>
  </si>
  <si>
    <t>Data: 02/04/2019</t>
  </si>
  <si>
    <t>ANEXO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</si>
</sst>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0.00_)"/>
    <numFmt numFmtId="166" formatCode="_(* #,##0.000_);_(* \(#,##0.000\);_(* &quot;-&quot;??_);_(@_)"/>
    <numFmt numFmtId="167" formatCode="[$R$-416]\ #,##0.00;[Red]\-[$R$-416]\ #,##0.00"/>
    <numFmt numFmtId="168" formatCode="_(&quot;R$ &quot;* #,##0.00_);_(&quot;R$ &quot;* \(#,##0.00\);_(&quot;R$ &quot;* &quot;-&quot;??_);_(@_)"/>
    <numFmt numFmtId="169" formatCode="0.000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color indexed="12"/>
      <name val="MS Sans Serif"/>
      <family val="2"/>
    </font>
    <font>
      <sz val="7"/>
      <color indexed="12"/>
      <name val="MS Sans Serif"/>
      <family val="2"/>
    </font>
    <font>
      <sz val="8"/>
      <color indexed="8"/>
      <name val="MS Sans Serif"/>
      <family val="2"/>
    </font>
    <font>
      <sz val="7"/>
      <color indexed="8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b/>
      <sz val="7"/>
      <color indexed="12"/>
      <name val="MS Sans Serif"/>
      <family val="2"/>
    </font>
    <font>
      <sz val="10"/>
      <name val="MS Sans Serif"/>
      <family val="2"/>
    </font>
    <font>
      <b/>
      <sz val="8"/>
      <name val="MS Sans Serif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8"/>
      <color rgb="FFFF0000"/>
      <name val="MS Sans Serif"/>
      <family val="2"/>
    </font>
    <font>
      <sz val="11"/>
      <color indexed="12"/>
      <name val="MS Sans Serif"/>
      <family val="2"/>
    </font>
    <font>
      <sz val="10"/>
      <color rgb="FF00B0F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name val="Arial"/>
    </font>
    <font>
      <sz val="10"/>
      <color theme="1"/>
      <name val="Arial"/>
      <family val="2"/>
    </font>
    <font>
      <sz val="8"/>
      <color indexed="8"/>
      <name val="Courier New"/>
      <family val="3"/>
    </font>
    <font>
      <sz val="8"/>
      <color indexed="8"/>
      <name val="Courier"/>
      <family val="3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55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0" fillId="0" borderId="0"/>
    <xf numFmtId="164" fontId="1" fillId="0" borderId="0" applyFont="0" applyFill="0" applyBorder="0" applyAlignment="0" applyProtection="0"/>
    <xf numFmtId="0" fontId="26" fillId="0" borderId="0"/>
    <xf numFmtId="44" fontId="31" fillId="0" borderId="0" applyFont="0" applyFill="0" applyBorder="0" applyAlignment="0" applyProtection="0"/>
  </cellStyleXfs>
  <cellXfs count="267">
    <xf numFmtId="0" fontId="0" fillId="0" borderId="0" xfId="0"/>
    <xf numFmtId="0" fontId="5" fillId="0" borderId="0" xfId="1" applyFont="1" applyProtection="1"/>
    <xf numFmtId="0" fontId="0" fillId="0" borderId="0" xfId="0" applyBorder="1"/>
    <xf numFmtId="0" fontId="5" fillId="0" borderId="0" xfId="1" applyFont="1" applyBorder="1" applyProtection="1"/>
    <xf numFmtId="0" fontId="8" fillId="0" borderId="0" xfId="1" applyFont="1" applyProtection="1"/>
    <xf numFmtId="0" fontId="9" fillId="0" borderId="0" xfId="1" applyFont="1" applyProtection="1"/>
    <xf numFmtId="0" fontId="8" fillId="0" borderId="0" xfId="1" applyFont="1" applyAlignment="1" applyProtection="1">
      <alignment horizontal="center"/>
    </xf>
    <xf numFmtId="0" fontId="6" fillId="0" borderId="0" xfId="1" applyFont="1" applyAlignment="1" applyProtection="1">
      <alignment horizontal="center"/>
    </xf>
    <xf numFmtId="0" fontId="6" fillId="0" borderId="0" xfId="1" applyFont="1" applyProtection="1"/>
    <xf numFmtId="0" fontId="7" fillId="0" borderId="0" xfId="1" applyFont="1" applyProtection="1"/>
    <xf numFmtId="2" fontId="10" fillId="0" borderId="0" xfId="2" applyNumberFormat="1" applyAlignment="1"/>
    <xf numFmtId="2" fontId="10" fillId="0" borderId="0" xfId="2" applyNumberFormat="1" applyBorder="1"/>
    <xf numFmtId="2" fontId="2" fillId="0" borderId="0" xfId="2" applyNumberFormat="1" applyFont="1" applyBorder="1"/>
    <xf numFmtId="0" fontId="3" fillId="0" borderId="0" xfId="0" applyFont="1" applyBorder="1"/>
    <xf numFmtId="164" fontId="0" fillId="0" borderId="3" xfId="3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justify"/>
    </xf>
    <xf numFmtId="0" fontId="0" fillId="0" borderId="1" xfId="0" applyBorder="1"/>
    <xf numFmtId="164" fontId="0" fillId="0" borderId="0" xfId="3" applyFont="1" applyBorder="1"/>
    <xf numFmtId="4" fontId="8" fillId="2" borderId="0" xfId="1" applyNumberFormat="1" applyFont="1" applyFill="1" applyBorder="1" applyProtection="1">
      <protection locked="0"/>
    </xf>
    <xf numFmtId="0" fontId="0" fillId="0" borderId="3" xfId="0" applyBorder="1" applyAlignment="1">
      <alignment horizontal="center"/>
    </xf>
    <xf numFmtId="165" fontId="8" fillId="0" borderId="0" xfId="1" applyNumberFormat="1" applyFont="1" applyBorder="1" applyProtection="1"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justify"/>
    </xf>
    <xf numFmtId="4" fontId="8" fillId="0" borderId="0" xfId="1" applyNumberFormat="1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2" xfId="0" applyBorder="1"/>
    <xf numFmtId="0" fontId="3" fillId="0" borderId="0" xfId="0" applyFont="1" applyBorder="1" applyAlignment="1">
      <alignment horizontal="left" vertical="center"/>
    </xf>
    <xf numFmtId="164" fontId="0" fillId="0" borderId="8" xfId="3" applyFont="1" applyBorder="1"/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7" xfId="0" applyFont="1" applyBorder="1" applyAlignment="1">
      <alignment horizontal="right" vertical="top"/>
    </xf>
    <xf numFmtId="0" fontId="0" fillId="0" borderId="3" xfId="0" applyBorder="1" applyAlignment="1">
      <alignment horizontal="right"/>
    </xf>
    <xf numFmtId="0" fontId="0" fillId="0" borderId="3" xfId="0" applyBorder="1"/>
    <xf numFmtId="0" fontId="3" fillId="0" borderId="3" xfId="0" applyFont="1" applyBorder="1"/>
    <xf numFmtId="0" fontId="11" fillId="0" borderId="0" xfId="0" applyFont="1" applyBorder="1"/>
    <xf numFmtId="0" fontId="0" fillId="0" borderId="7" xfId="0" applyBorder="1" applyAlignment="1">
      <alignment horizontal="right"/>
    </xf>
    <xf numFmtId="0" fontId="12" fillId="0" borderId="0" xfId="1" applyFont="1" applyProtection="1"/>
    <xf numFmtId="0" fontId="11" fillId="0" borderId="0" xfId="1" applyFont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right"/>
    </xf>
    <xf numFmtId="0" fontId="3" fillId="0" borderId="14" xfId="0" applyFont="1" applyBorder="1" applyAlignment="1">
      <alignment horizontal="right" vertical="top"/>
    </xf>
    <xf numFmtId="0" fontId="0" fillId="0" borderId="2" xfId="0" applyBorder="1" applyAlignment="1">
      <alignment horizontal="right"/>
    </xf>
    <xf numFmtId="0" fontId="0" fillId="0" borderId="14" xfId="0" applyBorder="1" applyAlignment="1">
      <alignment horizontal="right"/>
    </xf>
    <xf numFmtId="0" fontId="13" fillId="0" borderId="0" xfId="1" applyFont="1" applyAlignment="1" applyProtection="1">
      <alignment horizontal="right"/>
    </xf>
    <xf numFmtId="10" fontId="14" fillId="0" borderId="16" xfId="1" applyNumberFormat="1" applyFont="1" applyBorder="1" applyAlignment="1" applyProtection="1">
      <alignment horizontal="center"/>
    </xf>
    <xf numFmtId="0" fontId="3" fillId="0" borderId="1" xfId="0" applyFont="1" applyBorder="1" applyAlignment="1">
      <alignment horizontal="left" vertical="justify"/>
    </xf>
    <xf numFmtId="17" fontId="0" fillId="0" borderId="0" xfId="0" applyNumberFormat="1" applyBorder="1" applyAlignment="1">
      <alignment horizontal="center"/>
    </xf>
    <xf numFmtId="0" fontId="0" fillId="0" borderId="16" xfId="0" applyBorder="1"/>
    <xf numFmtId="0" fontId="16" fillId="0" borderId="18" xfId="0" applyFont="1" applyBorder="1" applyAlignment="1">
      <alignment horizontal="center"/>
    </xf>
    <xf numFmtId="0" fontId="16" fillId="0" borderId="21" xfId="0" applyFont="1" applyBorder="1"/>
    <xf numFmtId="164" fontId="0" fillId="0" borderId="3" xfId="3" applyNumberFormat="1" applyFont="1" applyBorder="1"/>
    <xf numFmtId="166" fontId="0" fillId="0" borderId="3" xfId="3" applyNumberFormat="1" applyFont="1" applyBorder="1"/>
    <xf numFmtId="164" fontId="0" fillId="0" borderId="12" xfId="3" applyFont="1" applyBorder="1"/>
    <xf numFmtId="164" fontId="0" fillId="0" borderId="13" xfId="3" applyFont="1" applyBorder="1"/>
    <xf numFmtId="0" fontId="0" fillId="0" borderId="6" xfId="0" applyBorder="1"/>
    <xf numFmtId="0" fontId="17" fillId="0" borderId="0" xfId="0" applyFont="1" applyBorder="1" applyAlignment="1">
      <alignment horizontal="right"/>
    </xf>
    <xf numFmtId="164" fontId="18" fillId="0" borderId="25" xfId="3" applyFont="1" applyBorder="1"/>
    <xf numFmtId="164" fontId="18" fillId="0" borderId="25" xfId="3" applyNumberFormat="1" applyFont="1" applyBorder="1"/>
    <xf numFmtId="0" fontId="0" fillId="0" borderId="26" xfId="0" applyBorder="1"/>
    <xf numFmtId="0" fontId="17" fillId="0" borderId="24" xfId="0" applyFont="1" applyBorder="1" applyAlignment="1">
      <alignment horizontal="right"/>
    </xf>
    <xf numFmtId="164" fontId="18" fillId="0" borderId="4" xfId="3" applyFont="1" applyBorder="1"/>
    <xf numFmtId="164" fontId="18" fillId="0" borderId="4" xfId="3" applyNumberFormat="1" applyFont="1" applyBorder="1"/>
    <xf numFmtId="0" fontId="19" fillId="0" borderId="0" xfId="0" applyFont="1" applyBorder="1"/>
    <xf numFmtId="164" fontId="1" fillId="0" borderId="3" xfId="3" applyFont="1" applyBorder="1"/>
    <xf numFmtId="0" fontId="1" fillId="0" borderId="1" xfId="0" applyFont="1" applyBorder="1"/>
    <xf numFmtId="15" fontId="1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justify"/>
    </xf>
    <xf numFmtId="0" fontId="1" fillId="0" borderId="3" xfId="0" applyFont="1" applyBorder="1"/>
    <xf numFmtId="0" fontId="1" fillId="0" borderId="14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3" borderId="0" xfId="0" applyFill="1" applyBorder="1"/>
    <xf numFmtId="0" fontId="0" fillId="0" borderId="0" xfId="0" applyFill="1" applyBorder="1"/>
    <xf numFmtId="0" fontId="1" fillId="0" borderId="7" xfId="0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21" fillId="0" borderId="0" xfId="0" applyFont="1" applyBorder="1"/>
    <xf numFmtId="0" fontId="1" fillId="0" borderId="7" xfId="0" applyFont="1" applyBorder="1" applyAlignment="1">
      <alignment horizontal="right" vertical="top"/>
    </xf>
    <xf numFmtId="0" fontId="1" fillId="0" borderId="10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64" fontId="0" fillId="0" borderId="3" xfId="3" applyFont="1" applyBorder="1" applyAlignment="1">
      <alignment vertical="center"/>
    </xf>
    <xf numFmtId="164" fontId="0" fillId="0" borderId="8" xfId="3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164" fontId="0" fillId="0" borderId="0" xfId="3" applyFont="1" applyBorder="1" applyAlignment="1">
      <alignment vertical="center"/>
    </xf>
    <xf numFmtId="0" fontId="5" fillId="0" borderId="0" xfId="1" applyFont="1" applyBorder="1" applyAlignment="1" applyProtection="1">
      <alignment vertical="center"/>
    </xf>
    <xf numFmtId="4" fontId="8" fillId="2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</xf>
    <xf numFmtId="0" fontId="3" fillId="0" borderId="15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3" borderId="0" xfId="0" applyFont="1" applyFill="1" applyBorder="1"/>
    <xf numFmtId="164" fontId="1" fillId="0" borderId="0" xfId="3" applyFont="1" applyBorder="1"/>
    <xf numFmtId="0" fontId="3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1" fillId="0" borderId="1" xfId="0" applyFont="1" applyFill="1" applyBorder="1"/>
    <xf numFmtId="0" fontId="0" fillId="0" borderId="2" xfId="0" applyFill="1" applyBorder="1"/>
    <xf numFmtId="0" fontId="1" fillId="0" borderId="3" xfId="0" applyFont="1" applyFill="1" applyBorder="1" applyAlignment="1">
      <alignment horizontal="center"/>
    </xf>
    <xf numFmtId="164" fontId="0" fillId="0" borderId="3" xfId="3" applyFont="1" applyFill="1" applyBorder="1"/>
    <xf numFmtId="164" fontId="0" fillId="0" borderId="8" xfId="3" applyFont="1" applyFill="1" applyBorder="1"/>
    <xf numFmtId="0" fontId="0" fillId="0" borderId="0" xfId="0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5" fillId="0" borderId="0" xfId="1" applyNumberFormat="1" applyFont="1" applyProtection="1"/>
    <xf numFmtId="0" fontId="3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0" fillId="0" borderId="15" xfId="0" applyBorder="1" applyAlignment="1">
      <alignment horizontal="right"/>
    </xf>
    <xf numFmtId="0" fontId="1" fillId="0" borderId="1" xfId="0" applyFont="1" applyFill="1" applyBorder="1" applyAlignment="1">
      <alignment horizontal="left" vertical="justify"/>
    </xf>
    <xf numFmtId="0" fontId="1" fillId="0" borderId="2" xfId="0" applyFont="1" applyFill="1" applyBorder="1" applyAlignment="1">
      <alignment horizontal="left" vertical="justify"/>
    </xf>
    <xf numFmtId="0" fontId="3" fillId="0" borderId="0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right"/>
    </xf>
    <xf numFmtId="0" fontId="21" fillId="0" borderId="0" xfId="0" applyFont="1" applyFill="1" applyBorder="1"/>
    <xf numFmtId="0" fontId="22" fillId="0" borderId="0" xfId="1" applyFont="1" applyProtection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20" fillId="0" borderId="5" xfId="3" applyFont="1" applyBorder="1" applyAlignment="1">
      <alignment horizontal="right"/>
    </xf>
    <xf numFmtId="164" fontId="0" fillId="0" borderId="27" xfId="3" applyFont="1" applyBorder="1"/>
    <xf numFmtId="164" fontId="20" fillId="0" borderId="9" xfId="3" applyFont="1" applyBorder="1"/>
    <xf numFmtId="0" fontId="0" fillId="0" borderId="1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right"/>
    </xf>
    <xf numFmtId="164" fontId="0" fillId="0" borderId="28" xfId="3" applyFont="1" applyBorder="1"/>
    <xf numFmtId="164" fontId="0" fillId="0" borderId="20" xfId="3" applyFont="1" applyBorder="1"/>
    <xf numFmtId="0" fontId="1" fillId="0" borderId="11" xfId="0" applyFont="1" applyBorder="1" applyAlignment="1">
      <alignment horizontal="right"/>
    </xf>
    <xf numFmtId="0" fontId="1" fillId="0" borderId="23" xfId="0" applyFont="1" applyBorder="1"/>
    <xf numFmtId="0" fontId="9" fillId="0" borderId="0" xfId="1" applyFont="1" applyBorder="1" applyProtection="1"/>
    <xf numFmtId="10" fontId="14" fillId="0" borderId="0" xfId="1" applyNumberFormat="1" applyFont="1" applyBorder="1" applyAlignment="1" applyProtection="1">
      <alignment horizontal="center"/>
    </xf>
    <xf numFmtId="0" fontId="16" fillId="0" borderId="29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3" fillId="0" borderId="0" xfId="1" applyFont="1" applyProtection="1"/>
    <xf numFmtId="0" fontId="24" fillId="0" borderId="0" xfId="0" applyFont="1" applyBorder="1"/>
    <xf numFmtId="0" fontId="25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1" fillId="4" borderId="7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" xfId="0" applyFont="1" applyFill="1" applyBorder="1" applyAlignment="1"/>
    <xf numFmtId="0" fontId="11" fillId="4" borderId="2" xfId="0" applyFont="1" applyFill="1" applyBorder="1" applyAlignment="1"/>
    <xf numFmtId="0" fontId="3" fillId="4" borderId="3" xfId="0" applyFont="1" applyFill="1" applyBorder="1" applyAlignment="1">
      <alignment horizontal="center"/>
    </xf>
    <xf numFmtId="164" fontId="0" fillId="4" borderId="3" xfId="3" applyFont="1" applyFill="1" applyBorder="1"/>
    <xf numFmtId="164" fontId="1" fillId="4" borderId="3" xfId="3" applyFont="1" applyFill="1" applyBorder="1"/>
    <xf numFmtId="164" fontId="0" fillId="4" borderId="8" xfId="3" applyFont="1" applyFill="1" applyBorder="1"/>
    <xf numFmtId="0" fontId="11" fillId="4" borderId="1" xfId="0" applyFont="1" applyFill="1" applyBorder="1"/>
    <xf numFmtId="0" fontId="0" fillId="4" borderId="2" xfId="0" applyFill="1" applyBorder="1"/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28" fillId="0" borderId="0" xfId="0" applyFont="1"/>
    <xf numFmtId="0" fontId="27" fillId="0" borderId="32" xfId="4" applyFont="1" applyBorder="1" applyAlignment="1">
      <alignment horizontal="left" vertical="center" wrapText="1"/>
    </xf>
    <xf numFmtId="0" fontId="27" fillId="0" borderId="32" xfId="4" applyFont="1" applyBorder="1" applyAlignment="1">
      <alignment horizontal="center" vertical="center" wrapText="1"/>
    </xf>
    <xf numFmtId="2" fontId="27" fillId="0" borderId="32" xfId="4" applyNumberFormat="1" applyFont="1" applyBorder="1" applyAlignment="1">
      <alignment horizontal="center" vertical="center" wrapText="1"/>
    </xf>
    <xf numFmtId="0" fontId="28" fillId="0" borderId="32" xfId="4" applyFont="1" applyBorder="1" applyAlignment="1">
      <alignment horizontal="center" vertical="center" wrapText="1"/>
    </xf>
    <xf numFmtId="0" fontId="28" fillId="0" borderId="32" xfId="4" applyFont="1" applyBorder="1" applyAlignment="1">
      <alignment horizontal="left" vertical="center" wrapText="1"/>
    </xf>
    <xf numFmtId="2" fontId="29" fillId="0" borderId="32" xfId="4" applyNumberFormat="1" applyFont="1" applyBorder="1" applyAlignment="1">
      <alignment horizontal="center" vertical="center" wrapText="1"/>
    </xf>
    <xf numFmtId="2" fontId="28" fillId="0" borderId="32" xfId="4" applyNumberFormat="1" applyFont="1" applyBorder="1" applyAlignment="1">
      <alignment horizontal="center" vertical="center" wrapText="1"/>
    </xf>
    <xf numFmtId="0" fontId="27" fillId="6" borderId="33" xfId="0" applyFont="1" applyFill="1" applyBorder="1" applyAlignment="1">
      <alignment horizontal="center"/>
    </xf>
    <xf numFmtId="167" fontId="27" fillId="6" borderId="33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1" fillId="0" borderId="9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34" xfId="0" applyFont="1" applyBorder="1"/>
    <xf numFmtId="0" fontId="1" fillId="0" borderId="35" xfId="0" applyFont="1" applyBorder="1"/>
    <xf numFmtId="0" fontId="1" fillId="0" borderId="35" xfId="0" applyFont="1" applyBorder="1" applyAlignment="1">
      <alignment horizontal="center"/>
    </xf>
    <xf numFmtId="168" fontId="0" fillId="0" borderId="36" xfId="5" applyNumberFormat="1" applyFont="1" applyBorder="1"/>
    <xf numFmtId="0" fontId="1" fillId="0" borderId="2" xfId="0" applyFont="1" applyBorder="1"/>
    <xf numFmtId="168" fontId="0" fillId="0" borderId="8" xfId="5" applyNumberFormat="1" applyFont="1" applyBorder="1"/>
    <xf numFmtId="0" fontId="1" fillId="0" borderId="17" xfId="0" applyFont="1" applyBorder="1"/>
    <xf numFmtId="0" fontId="1" fillId="0" borderId="12" xfId="0" applyFont="1" applyBorder="1"/>
    <xf numFmtId="168" fontId="0" fillId="0" borderId="13" xfId="5" applyNumberFormat="1" applyFont="1" applyBorder="1"/>
    <xf numFmtId="0" fontId="11" fillId="0" borderId="0" xfId="0" applyFont="1" applyBorder="1" applyAlignment="1">
      <alignment horizontal="left" vertical="center" wrapText="1"/>
    </xf>
    <xf numFmtId="168" fontId="0" fillId="0" borderId="0" xfId="5" applyNumberFormat="1" applyFont="1" applyBorder="1"/>
    <xf numFmtId="0" fontId="1" fillId="0" borderId="37" xfId="0" applyFont="1" applyBorder="1"/>
    <xf numFmtId="0" fontId="1" fillId="0" borderId="7" xfId="0" applyFont="1" applyBorder="1"/>
    <xf numFmtId="0" fontId="1" fillId="0" borderId="11" xfId="0" applyFont="1" applyBorder="1"/>
    <xf numFmtId="0" fontId="0" fillId="0" borderId="24" xfId="0" applyBorder="1"/>
    <xf numFmtId="4" fontId="21" fillId="0" borderId="0" xfId="0" applyNumberFormat="1" applyFont="1" applyBorder="1"/>
    <xf numFmtId="4" fontId="24" fillId="0" borderId="0" xfId="0" applyNumberFormat="1" applyFont="1" applyBorder="1"/>
    <xf numFmtId="17" fontId="1" fillId="0" borderId="35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17" fontId="1" fillId="0" borderId="12" xfId="0" applyNumberFormat="1" applyFont="1" applyBorder="1" applyAlignment="1">
      <alignment horizontal="center"/>
    </xf>
    <xf numFmtId="168" fontId="0" fillId="0" borderId="14" xfId="5" applyNumberFormat="1" applyFont="1" applyBorder="1"/>
    <xf numFmtId="17" fontId="1" fillId="0" borderId="38" xfId="0" applyNumberFormat="1" applyFont="1" applyBorder="1" applyAlignment="1">
      <alignment horizontal="center"/>
    </xf>
    <xf numFmtId="168" fontId="0" fillId="0" borderId="38" xfId="5" applyNumberFormat="1" applyFont="1" applyBorder="1"/>
    <xf numFmtId="168" fontId="0" fillId="0" borderId="39" xfId="5" applyNumberFormat="1" applyFont="1" applyBorder="1"/>
    <xf numFmtId="0" fontId="28" fillId="0" borderId="40" xfId="0" applyFont="1" applyBorder="1"/>
    <xf numFmtId="0" fontId="28" fillId="0" borderId="0" xfId="0" applyFont="1" applyBorder="1"/>
    <xf numFmtId="4" fontId="0" fillId="0" borderId="0" xfId="0" applyNumberFormat="1" applyFill="1" applyBorder="1"/>
    <xf numFmtId="4" fontId="0" fillId="0" borderId="0" xfId="0" applyNumberFormat="1" applyBorder="1" applyAlignment="1">
      <alignment horizontal="right"/>
    </xf>
    <xf numFmtId="0" fontId="32" fillId="0" borderId="17" xfId="0" applyFont="1" applyBorder="1"/>
    <xf numFmtId="0" fontId="1" fillId="0" borderId="1" xfId="0" applyFont="1" applyBorder="1" applyAlignment="1">
      <alignment horizontal="left" vertical="justify"/>
    </xf>
    <xf numFmtId="0" fontId="1" fillId="0" borderId="2" xfId="0" applyFont="1" applyBorder="1" applyAlignment="1">
      <alignment horizontal="left" vertical="justify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justify"/>
    </xf>
    <xf numFmtId="0" fontId="33" fillId="0" borderId="32" xfId="4" applyFont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right"/>
    </xf>
    <xf numFmtId="0" fontId="32" fillId="8" borderId="41" xfId="0" applyFont="1" applyFill="1" applyBorder="1"/>
    <xf numFmtId="0" fontId="32" fillId="8" borderId="42" xfId="0" applyFont="1" applyFill="1" applyBorder="1"/>
    <xf numFmtId="0" fontId="32" fillId="0" borderId="2" xfId="0" applyFont="1" applyBorder="1"/>
    <xf numFmtId="0" fontId="32" fillId="8" borderId="3" xfId="0" applyFont="1" applyFill="1" applyBorder="1" applyAlignment="1">
      <alignment horizontal="center"/>
    </xf>
    <xf numFmtId="164" fontId="32" fillId="8" borderId="3" xfId="3" applyFont="1" applyFill="1" applyBorder="1"/>
    <xf numFmtId="0" fontId="32" fillId="8" borderId="7" xfId="0" applyFont="1" applyFill="1" applyBorder="1" applyAlignment="1">
      <alignment horizontal="right"/>
    </xf>
    <xf numFmtId="164" fontId="32" fillId="8" borderId="8" xfId="3" applyFont="1" applyFill="1" applyBorder="1"/>
    <xf numFmtId="0" fontId="0" fillId="0" borderId="12" xfId="0" applyBorder="1" applyAlignment="1">
      <alignment horizontal="right"/>
    </xf>
    <xf numFmtId="0" fontId="34" fillId="9" borderId="3" xfId="4" applyFont="1" applyFill="1" applyBorder="1" applyAlignment="1">
      <alignment horizontal="center" vertical="center" wrapText="1"/>
    </xf>
    <xf numFmtId="169" fontId="28" fillId="0" borderId="32" xfId="4" applyNumberFormat="1" applyFont="1" applyBorder="1" applyAlignment="1">
      <alignment horizontal="center" vertical="center" wrapText="1"/>
    </xf>
    <xf numFmtId="164" fontId="24" fillId="0" borderId="0" xfId="0" applyNumberFormat="1" applyFont="1" applyBorder="1" applyAlignment="1">
      <alignment horizontal="center"/>
    </xf>
    <xf numFmtId="0" fontId="16" fillId="0" borderId="0" xfId="0" applyFont="1" applyBorder="1"/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35" fillId="0" borderId="0" xfId="1" applyFont="1" applyAlignment="1" applyProtection="1">
      <alignment horizontal="center"/>
    </xf>
    <xf numFmtId="0" fontId="1" fillId="0" borderId="1" xfId="0" applyFont="1" applyBorder="1" applyAlignment="1">
      <alignment horizontal="left" vertical="justify"/>
    </xf>
    <xf numFmtId="0" fontId="0" fillId="0" borderId="2" xfId="0" applyBorder="1" applyAlignment="1">
      <alignment horizontal="left" vertical="justify"/>
    </xf>
    <xf numFmtId="0" fontId="1" fillId="0" borderId="2" xfId="0" applyFont="1" applyBorder="1" applyAlignment="1">
      <alignment horizontal="left" vertical="justify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justify"/>
    </xf>
    <xf numFmtId="0" fontId="1" fillId="0" borderId="2" xfId="0" applyFont="1" applyBorder="1" applyAlignment="1">
      <alignment horizontal="left" vertical="justify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left" vertical="justify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NumberFormat="1" applyFont="1" applyAlignment="1" applyProtection="1">
      <alignment horizontal="left" vertical="justify"/>
    </xf>
    <xf numFmtId="0" fontId="27" fillId="5" borderId="32" xfId="4" applyFont="1" applyFill="1" applyBorder="1" applyAlignment="1">
      <alignment horizontal="center" vertical="center" wrapText="1"/>
    </xf>
    <xf numFmtId="0" fontId="27" fillId="7" borderId="32" xfId="4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18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</cellXfs>
  <cellStyles count="6">
    <cellStyle name="Moeda" xfId="5" builtinId="4"/>
    <cellStyle name="Normal" xfId="0" builtinId="0"/>
    <cellStyle name="Normal_ORÇAMENTO-HAB" xfId="1"/>
    <cellStyle name="Normal_Pesquisa no referencial 10 de maio de 2013" xfId="4"/>
    <cellStyle name="Normal_Plan1" xfId="2"/>
    <cellStyle name="Vírgula" xfId="3" builtinId="3"/>
  </cellStyles>
  <dxfs count="7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0"/>
        <name val="Calibri Light"/>
        <scheme val="none"/>
      </font>
      <fill>
        <patternFill>
          <bgColor theme="0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94"/>
  <sheetViews>
    <sheetView tabSelected="1" topLeftCell="A166" zoomScale="75" zoomScaleNormal="75" workbookViewId="0">
      <selection activeCell="E164" sqref="E164"/>
    </sheetView>
  </sheetViews>
  <sheetFormatPr defaultRowHeight="10.5" x14ac:dyDescent="0.15"/>
  <cols>
    <col min="1" max="1" width="3.7109375" style="8" customWidth="1"/>
    <col min="2" max="2" width="9.28515625" style="8" bestFit="1" customWidth="1"/>
    <col min="3" max="3" width="13.5703125" style="8" customWidth="1"/>
    <col min="4" max="4" width="21.140625" style="9" customWidth="1"/>
    <col min="5" max="5" width="39.85546875" style="9" customWidth="1"/>
    <col min="6" max="6" width="9.140625" style="7"/>
    <col min="7" max="7" width="10.7109375" style="1" bestFit="1" customWidth="1"/>
    <col min="8" max="8" width="16.5703125" style="1" customWidth="1"/>
    <col min="9" max="9" width="9.5703125" style="1" customWidth="1"/>
    <col min="10" max="10" width="10.7109375" style="1" bestFit="1" customWidth="1"/>
    <col min="11" max="11" width="9.7109375" style="1" customWidth="1"/>
    <col min="12" max="12" width="12.5703125" style="1" bestFit="1" customWidth="1"/>
    <col min="13" max="13" width="13.42578125" style="1" customWidth="1"/>
    <col min="14" max="14" width="10.28515625" style="1" customWidth="1"/>
    <col min="15" max="15" width="16.42578125" style="1" customWidth="1"/>
    <col min="16" max="16" width="11.28515625" style="1" bestFit="1" customWidth="1"/>
    <col min="17" max="17" width="9.7109375" style="1" bestFit="1" customWidth="1"/>
    <col min="18" max="18" width="9.85546875" style="1" customWidth="1"/>
    <col min="19" max="19" width="9.5703125" style="112" bestFit="1" customWidth="1"/>
    <col min="20" max="20" width="10.42578125" style="1" customWidth="1"/>
    <col min="21" max="16384" width="9.140625" style="1"/>
  </cols>
  <sheetData>
    <row r="2" spans="1:29" ht="21" x14ac:dyDescent="0.35">
      <c r="F2" s="237" t="s">
        <v>467</v>
      </c>
    </row>
    <row r="3" spans="1:29" ht="15.75" x14ac:dyDescent="0.25">
      <c r="A3" s="242" t="s">
        <v>104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</row>
    <row r="4" spans="1:29" ht="15.75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</row>
    <row r="5" spans="1:29" ht="15.75" customHeight="1" x14ac:dyDescent="0.15"/>
    <row r="6" spans="1:29" ht="18.75" customHeight="1" x14ac:dyDescent="0.2">
      <c r="B6" s="39" t="s">
        <v>107</v>
      </c>
      <c r="C6" s="39"/>
      <c r="D6" s="41"/>
      <c r="F6" s="42" t="s">
        <v>466</v>
      </c>
      <c r="L6" s="50" t="s">
        <v>20</v>
      </c>
      <c r="M6" s="51">
        <v>0.27350000000000002</v>
      </c>
    </row>
    <row r="7" spans="1:29" ht="16.5" customHeight="1" x14ac:dyDescent="0.2">
      <c r="B7" s="39" t="s">
        <v>105</v>
      </c>
      <c r="C7" s="39"/>
      <c r="D7" s="41"/>
      <c r="E7" s="146"/>
      <c r="F7" s="42"/>
      <c r="L7" s="50"/>
      <c r="M7" s="137"/>
    </row>
    <row r="8" spans="1:29" ht="22.5" customHeight="1" thickBot="1" x14ac:dyDescent="0.25">
      <c r="A8" s="2"/>
      <c r="B8" s="39" t="s">
        <v>216</v>
      </c>
      <c r="C8" s="39"/>
      <c r="D8" s="2"/>
      <c r="E8" s="97"/>
      <c r="F8" s="2"/>
      <c r="G8" s="2"/>
      <c r="H8" s="2"/>
      <c r="I8" s="2"/>
      <c r="J8" s="2"/>
      <c r="K8" s="2"/>
      <c r="L8" s="27" t="s">
        <v>19</v>
      </c>
      <c r="M8" s="53">
        <v>43484</v>
      </c>
      <c r="N8" s="2"/>
      <c r="O8" s="2"/>
      <c r="Z8" s="3"/>
      <c r="AA8" s="3"/>
      <c r="AB8" s="3"/>
      <c r="AC8" s="3"/>
    </row>
    <row r="9" spans="1:29" ht="39" thickBot="1" x14ac:dyDescent="0.2">
      <c r="A9" s="23"/>
      <c r="B9" s="217" t="s">
        <v>10</v>
      </c>
      <c r="C9" s="217" t="s">
        <v>19</v>
      </c>
      <c r="D9" s="245" t="s">
        <v>2</v>
      </c>
      <c r="E9" s="246"/>
      <c r="F9" s="15" t="s">
        <v>5</v>
      </c>
      <c r="G9" s="16" t="s">
        <v>13</v>
      </c>
      <c r="H9" s="16" t="s">
        <v>21</v>
      </c>
      <c r="I9" s="16" t="s">
        <v>22</v>
      </c>
      <c r="J9" s="16" t="s">
        <v>6</v>
      </c>
      <c r="K9" s="16" t="s">
        <v>7</v>
      </c>
      <c r="L9" s="16" t="s">
        <v>8</v>
      </c>
      <c r="M9" s="16" t="s">
        <v>9</v>
      </c>
      <c r="N9" s="16" t="s">
        <v>11</v>
      </c>
      <c r="O9" s="73" t="s">
        <v>36</v>
      </c>
      <c r="P9" s="45"/>
      <c r="Q9" s="76" t="s">
        <v>37</v>
      </c>
      <c r="R9" s="76" t="s">
        <v>38</v>
      </c>
      <c r="S9" s="113"/>
      <c r="T9" s="45"/>
      <c r="U9" s="24"/>
      <c r="V9" s="24"/>
      <c r="W9" s="24"/>
      <c r="X9" s="24"/>
      <c r="Y9" s="24"/>
      <c r="Z9" s="3"/>
      <c r="AA9" s="24"/>
      <c r="AB9" s="25"/>
      <c r="AC9" s="3"/>
    </row>
    <row r="10" spans="1:29" ht="12.75" x14ac:dyDescent="0.2">
      <c r="A10" s="2"/>
      <c r="B10" s="128"/>
      <c r="C10" s="129"/>
      <c r="D10" s="130"/>
      <c r="E10" s="131"/>
      <c r="F10" s="129"/>
      <c r="G10" s="132"/>
      <c r="H10" s="132"/>
      <c r="I10" s="132"/>
      <c r="J10" s="132"/>
      <c r="K10" s="132"/>
      <c r="L10" s="132"/>
      <c r="M10" s="132"/>
      <c r="N10" s="132"/>
      <c r="O10" s="133"/>
      <c r="P10" s="26"/>
      <c r="Q10" s="2"/>
      <c r="R10" s="27"/>
      <c r="S10" s="111"/>
      <c r="T10" s="18"/>
      <c r="U10" s="18"/>
      <c r="V10" s="18"/>
      <c r="W10" s="18"/>
      <c r="X10" s="18"/>
      <c r="Y10" s="18"/>
      <c r="Z10" s="3"/>
      <c r="AA10" s="21"/>
      <c r="AB10" s="19"/>
      <c r="AC10" s="3"/>
    </row>
    <row r="11" spans="1:29" ht="19.5" customHeight="1" x14ac:dyDescent="0.2">
      <c r="A11" s="2"/>
      <c r="B11" s="162">
        <v>1</v>
      </c>
      <c r="C11" s="163"/>
      <c r="D11" s="158" t="s">
        <v>14</v>
      </c>
      <c r="E11" s="159"/>
      <c r="F11" s="164"/>
      <c r="G11" s="155"/>
      <c r="H11" s="155"/>
      <c r="I11" s="155"/>
      <c r="J11" s="155"/>
      <c r="K11" s="155"/>
      <c r="L11" s="155"/>
      <c r="M11" s="156" t="s">
        <v>87</v>
      </c>
      <c r="N11" s="155"/>
      <c r="O11" s="157">
        <f>SUM(O12:O15)</f>
        <v>15079.7435</v>
      </c>
      <c r="P11" s="29"/>
      <c r="Q11" s="2"/>
      <c r="R11" s="2"/>
      <c r="S11" s="111"/>
      <c r="T11" s="18"/>
      <c r="U11" s="18"/>
      <c r="V11" s="18"/>
      <c r="W11" s="18"/>
      <c r="X11" s="18"/>
      <c r="Y11" s="18"/>
      <c r="Z11" s="3"/>
      <c r="AA11" s="18"/>
      <c r="AB11" s="19"/>
      <c r="AC11" s="3"/>
    </row>
    <row r="12" spans="1:29" ht="12.75" customHeight="1" x14ac:dyDescent="0.2">
      <c r="A12" s="2"/>
      <c r="B12" s="22" t="s">
        <v>0</v>
      </c>
      <c r="C12" s="75" t="s">
        <v>47</v>
      </c>
      <c r="D12" s="17" t="s">
        <v>45</v>
      </c>
      <c r="E12" s="28"/>
      <c r="F12" s="20" t="s">
        <v>3</v>
      </c>
      <c r="G12" s="14">
        <v>1001.3</v>
      </c>
      <c r="H12" s="14">
        <v>0.78</v>
      </c>
      <c r="I12" s="14">
        <v>0.6</v>
      </c>
      <c r="J12" s="14">
        <v>0.8</v>
      </c>
      <c r="K12" s="14">
        <v>0.7</v>
      </c>
      <c r="L12" s="14">
        <f>G12*J12</f>
        <v>801.04</v>
      </c>
      <c r="M12" s="14">
        <f>G12*K12</f>
        <v>700.91</v>
      </c>
      <c r="N12" s="14">
        <f>J12+K12</f>
        <v>1.5</v>
      </c>
      <c r="O12" s="30">
        <f>G12*N12</f>
        <v>1501.9499999999998</v>
      </c>
      <c r="P12" s="26"/>
      <c r="Q12" s="82">
        <v>1.25</v>
      </c>
      <c r="R12" s="78">
        <f>Q12*$M$6+Q12</f>
        <v>1.5918749999999999</v>
      </c>
      <c r="S12" s="111">
        <f>R12*0.65</f>
        <v>1.0347187499999999</v>
      </c>
      <c r="T12" s="18">
        <f>R12-S12</f>
        <v>0.55715625000000002</v>
      </c>
      <c r="U12" s="111"/>
      <c r="V12" s="18"/>
      <c r="W12" s="18"/>
      <c r="X12" s="18"/>
      <c r="Y12" s="18"/>
      <c r="Z12" s="3"/>
      <c r="AA12" s="18"/>
      <c r="AB12" s="19"/>
      <c r="AC12" s="3"/>
    </row>
    <row r="13" spans="1:29" ht="12.75" customHeight="1" x14ac:dyDescent="0.2">
      <c r="A13" s="2"/>
      <c r="B13" s="80" t="s">
        <v>39</v>
      </c>
      <c r="C13" s="75" t="s">
        <v>40</v>
      </c>
      <c r="D13" s="17" t="s">
        <v>46</v>
      </c>
      <c r="E13" s="28"/>
      <c r="F13" s="20" t="s">
        <v>3</v>
      </c>
      <c r="G13" s="14">
        <v>2.5</v>
      </c>
      <c r="H13" s="14"/>
      <c r="I13" s="14"/>
      <c r="J13" s="14">
        <v>275</v>
      </c>
      <c r="K13" s="14">
        <v>150</v>
      </c>
      <c r="L13" s="14">
        <f>G13*J13</f>
        <v>687.5</v>
      </c>
      <c r="M13" s="14">
        <f>G13*K13</f>
        <v>375</v>
      </c>
      <c r="N13" s="14">
        <f>J13+K13</f>
        <v>425</v>
      </c>
      <c r="O13" s="30">
        <f>G13*N13</f>
        <v>1062.5</v>
      </c>
      <c r="P13" s="26"/>
      <c r="Q13" s="82">
        <v>336.84</v>
      </c>
      <c r="R13" s="78">
        <f>Q13*$M$6+Q13</f>
        <v>428.96573999999998</v>
      </c>
      <c r="S13" s="111">
        <f>R13*0.65</f>
        <v>278.82773099999997</v>
      </c>
      <c r="T13" s="18">
        <f>R13-S13</f>
        <v>150.13800900000001</v>
      </c>
      <c r="U13" s="111"/>
      <c r="V13" s="18"/>
      <c r="W13" s="18"/>
      <c r="X13" s="18"/>
      <c r="Y13" s="18"/>
      <c r="Z13" s="3"/>
      <c r="AA13" s="18"/>
      <c r="AB13" s="19"/>
      <c r="AC13" s="3"/>
    </row>
    <row r="14" spans="1:29" ht="12.75" customHeight="1" x14ac:dyDescent="0.2">
      <c r="A14" s="2"/>
      <c r="B14" s="80" t="s">
        <v>41</v>
      </c>
      <c r="C14" s="75">
        <v>93584</v>
      </c>
      <c r="D14" s="71" t="s">
        <v>110</v>
      </c>
      <c r="E14" s="34"/>
      <c r="F14" s="20" t="s">
        <v>3</v>
      </c>
      <c r="G14" s="14">
        <v>12</v>
      </c>
      <c r="H14" s="14"/>
      <c r="I14" s="14"/>
      <c r="J14" s="14">
        <v>450</v>
      </c>
      <c r="K14" s="14">
        <v>245</v>
      </c>
      <c r="L14" s="14">
        <f>G14*J14</f>
        <v>5400</v>
      </c>
      <c r="M14" s="14">
        <f>G14*K14</f>
        <v>2940</v>
      </c>
      <c r="N14" s="14">
        <f>J14+K14</f>
        <v>695</v>
      </c>
      <c r="O14" s="30">
        <f>G14*N14</f>
        <v>8340</v>
      </c>
      <c r="P14" s="26"/>
      <c r="Q14" s="82">
        <v>550.24</v>
      </c>
      <c r="R14" s="78">
        <f>Q14*$M$6+Q14</f>
        <v>700.73063999999999</v>
      </c>
      <c r="S14" s="111">
        <f>R14*0.65</f>
        <v>455.47491600000001</v>
      </c>
      <c r="T14" s="18">
        <f>R14-S14</f>
        <v>245.25572399999999</v>
      </c>
      <c r="U14" s="111"/>
      <c r="V14" s="18"/>
      <c r="W14" s="18"/>
      <c r="X14" s="18"/>
      <c r="Y14" s="18"/>
      <c r="Z14" s="3"/>
      <c r="AA14" s="18"/>
      <c r="AB14" s="19"/>
      <c r="AC14" s="3"/>
    </row>
    <row r="15" spans="1:29" ht="12.75" customHeight="1" x14ac:dyDescent="0.2">
      <c r="A15" s="2"/>
      <c r="B15" s="80" t="s">
        <v>106</v>
      </c>
      <c r="C15" s="75" t="s">
        <v>108</v>
      </c>
      <c r="D15" s="71" t="s">
        <v>109</v>
      </c>
      <c r="E15" s="34"/>
      <c r="F15" s="20" t="s">
        <v>3</v>
      </c>
      <c r="G15" s="14">
        <v>738.99</v>
      </c>
      <c r="H15" s="14"/>
      <c r="I15" s="14"/>
      <c r="J15" s="14">
        <v>3.4</v>
      </c>
      <c r="K15" s="14">
        <v>2.25</v>
      </c>
      <c r="L15" s="14">
        <f>G15*J15</f>
        <v>2512.5659999999998</v>
      </c>
      <c r="M15" s="14">
        <f>G15*K15</f>
        <v>1662.7275</v>
      </c>
      <c r="N15" s="14">
        <f>J15+K15</f>
        <v>5.65</v>
      </c>
      <c r="O15" s="30">
        <f>G15*N15</f>
        <v>4175.2935000000007</v>
      </c>
      <c r="P15" s="26"/>
      <c r="Q15" s="82">
        <v>4.47</v>
      </c>
      <c r="R15" s="78">
        <f>Q15*$M$6+Q15</f>
        <v>5.692545</v>
      </c>
      <c r="S15" s="111"/>
      <c r="T15" s="18"/>
      <c r="U15" s="111"/>
      <c r="V15" s="18"/>
      <c r="W15" s="18"/>
      <c r="X15" s="18"/>
      <c r="Y15" s="18"/>
      <c r="Z15" s="3"/>
      <c r="AA15" s="18"/>
      <c r="AB15" s="19"/>
      <c r="AC15" s="3"/>
    </row>
    <row r="16" spans="1:29" ht="12.75" customHeight="1" x14ac:dyDescent="0.2">
      <c r="A16" s="2"/>
      <c r="B16" s="80"/>
      <c r="C16" s="75"/>
      <c r="D16" s="71"/>
      <c r="E16" s="34"/>
      <c r="F16" s="20"/>
      <c r="G16" s="14"/>
      <c r="H16" s="14"/>
      <c r="I16" s="14"/>
      <c r="J16" s="14"/>
      <c r="K16" s="14"/>
      <c r="L16" s="14"/>
      <c r="M16" s="14"/>
      <c r="N16" s="14"/>
      <c r="O16" s="30"/>
      <c r="P16" s="26"/>
      <c r="Q16" s="82"/>
      <c r="R16" s="78"/>
      <c r="S16" s="111"/>
      <c r="T16" s="18"/>
      <c r="U16" s="111"/>
      <c r="V16" s="18"/>
      <c r="W16" s="18"/>
      <c r="X16" s="18"/>
      <c r="Y16" s="18"/>
      <c r="Z16" s="3"/>
      <c r="AA16" s="18"/>
      <c r="AB16" s="19"/>
      <c r="AC16" s="3"/>
    </row>
    <row r="17" spans="1:29" ht="12.75" customHeight="1" x14ac:dyDescent="0.2">
      <c r="A17" s="2"/>
      <c r="B17" s="80"/>
      <c r="C17" s="75"/>
      <c r="D17" s="71"/>
      <c r="E17" s="34"/>
      <c r="F17" s="20"/>
      <c r="G17" s="14"/>
      <c r="H17" s="14"/>
      <c r="I17" s="14"/>
      <c r="J17" s="14"/>
      <c r="K17" s="14"/>
      <c r="L17" s="14"/>
      <c r="M17" s="14"/>
      <c r="N17" s="14"/>
      <c r="O17" s="30"/>
      <c r="P17" s="26"/>
      <c r="Q17" s="82"/>
      <c r="R17" s="78"/>
      <c r="S17" s="111"/>
      <c r="T17" s="18"/>
      <c r="U17" s="111"/>
      <c r="V17" s="18"/>
      <c r="W17" s="18"/>
      <c r="X17" s="18"/>
      <c r="Y17" s="18"/>
      <c r="Z17" s="3"/>
      <c r="AA17" s="18"/>
      <c r="AB17" s="19"/>
      <c r="AC17" s="3"/>
    </row>
    <row r="18" spans="1:29" ht="12.75" customHeight="1" x14ac:dyDescent="0.2">
      <c r="A18" s="2"/>
      <c r="B18" s="150">
        <v>2</v>
      </c>
      <c r="C18" s="151"/>
      <c r="D18" s="158" t="s">
        <v>111</v>
      </c>
      <c r="E18" s="161"/>
      <c r="F18" s="160"/>
      <c r="G18" s="155"/>
      <c r="H18" s="155"/>
      <c r="I18" s="155"/>
      <c r="J18" s="155"/>
      <c r="K18" s="155"/>
      <c r="L18" s="155"/>
      <c r="M18" s="156" t="s">
        <v>88</v>
      </c>
      <c r="N18" s="155"/>
      <c r="O18" s="157">
        <f>SUM(O19:O29)</f>
        <v>91632.532500000001</v>
      </c>
      <c r="P18" s="26"/>
      <c r="Q18" s="82"/>
      <c r="R18" s="78"/>
      <c r="S18" s="111"/>
      <c r="T18" s="18"/>
      <c r="U18" s="111"/>
      <c r="V18" s="18"/>
      <c r="W18" s="18"/>
      <c r="X18" s="18"/>
      <c r="Y18" s="18"/>
      <c r="Z18" s="3"/>
      <c r="AA18" s="18"/>
      <c r="AB18" s="19"/>
      <c r="AC18" s="3"/>
    </row>
    <row r="19" spans="1:29" ht="12.75" customHeight="1" x14ac:dyDescent="0.2">
      <c r="A19" s="2"/>
      <c r="B19" s="80" t="s">
        <v>162</v>
      </c>
      <c r="C19" s="75">
        <v>93358</v>
      </c>
      <c r="D19" s="149" t="s">
        <v>236</v>
      </c>
      <c r="E19" s="34"/>
      <c r="F19" s="20" t="s">
        <v>4</v>
      </c>
      <c r="G19" s="14">
        <v>73.25</v>
      </c>
      <c r="H19" s="14"/>
      <c r="I19" s="14"/>
      <c r="J19" s="14">
        <v>27</v>
      </c>
      <c r="K19" s="14">
        <v>50</v>
      </c>
      <c r="L19" s="14">
        <f t="shared" ref="L19:L29" si="0">G19*J19</f>
        <v>1977.75</v>
      </c>
      <c r="M19" s="14">
        <f t="shared" ref="M19:M29" si="1">G19*K19</f>
        <v>3662.5</v>
      </c>
      <c r="N19" s="14">
        <f t="shared" ref="N19:N29" si="2">J19+K19</f>
        <v>77</v>
      </c>
      <c r="O19" s="30">
        <f t="shared" ref="O19:O29" si="3">G19*N19</f>
        <v>5640.25</v>
      </c>
      <c r="P19" s="26"/>
      <c r="Q19" s="82">
        <v>62.18</v>
      </c>
      <c r="R19" s="78">
        <f t="shared" ref="R19:R28" si="4">Q19*$M$6+Q19</f>
        <v>79.186229999999995</v>
      </c>
      <c r="S19" s="111"/>
      <c r="T19" s="18"/>
      <c r="U19" s="111"/>
      <c r="V19" s="18"/>
      <c r="W19" s="18"/>
      <c r="X19" s="18"/>
      <c r="Y19" s="18"/>
      <c r="Z19" s="3"/>
      <c r="AA19" s="18"/>
      <c r="AB19" s="19"/>
      <c r="AC19" s="3"/>
    </row>
    <row r="20" spans="1:29" ht="12.75" customHeight="1" x14ac:dyDescent="0.2">
      <c r="A20" s="2"/>
      <c r="B20" s="80" t="s">
        <v>163</v>
      </c>
      <c r="C20" s="75">
        <v>93367</v>
      </c>
      <c r="D20" s="149" t="s">
        <v>237</v>
      </c>
      <c r="E20" s="34"/>
      <c r="F20" s="20" t="s">
        <v>4</v>
      </c>
      <c r="G20" s="14">
        <v>212.66</v>
      </c>
      <c r="H20" s="14"/>
      <c r="I20" s="14"/>
      <c r="J20" s="14">
        <v>11</v>
      </c>
      <c r="K20" s="14">
        <v>6</v>
      </c>
      <c r="L20" s="14">
        <f t="shared" ref="L20" si="5">G20*J20</f>
        <v>2339.2599999999998</v>
      </c>
      <c r="M20" s="14">
        <f t="shared" ref="M20" si="6">G20*K20</f>
        <v>1275.96</v>
      </c>
      <c r="N20" s="14">
        <f t="shared" ref="N20" si="7">J20+K20</f>
        <v>17</v>
      </c>
      <c r="O20" s="30">
        <f t="shared" ref="O20" si="8">G20*N20</f>
        <v>3615.22</v>
      </c>
      <c r="P20" s="26"/>
      <c r="Q20" s="82">
        <v>14.35</v>
      </c>
      <c r="R20" s="78">
        <f t="shared" si="4"/>
        <v>18.274725</v>
      </c>
      <c r="S20" s="111"/>
      <c r="T20" s="18"/>
      <c r="U20" s="111"/>
      <c r="V20" s="18"/>
      <c r="W20" s="18"/>
      <c r="X20" s="18"/>
      <c r="Y20" s="18"/>
      <c r="Z20" s="3"/>
      <c r="AA20" s="18"/>
      <c r="AB20" s="19"/>
      <c r="AC20" s="3"/>
    </row>
    <row r="21" spans="1:29" ht="12.75" customHeight="1" x14ac:dyDescent="0.2">
      <c r="A21" s="2"/>
      <c r="B21" s="80" t="s">
        <v>164</v>
      </c>
      <c r="C21" s="75">
        <v>73361</v>
      </c>
      <c r="D21" s="17" t="s">
        <v>113</v>
      </c>
      <c r="E21" s="34"/>
      <c r="F21" s="20" t="s">
        <v>4</v>
      </c>
      <c r="G21" s="14">
        <v>18.22</v>
      </c>
      <c r="H21" s="14"/>
      <c r="I21" s="14"/>
      <c r="J21" s="14">
        <v>290</v>
      </c>
      <c r="K21" s="14">
        <v>155</v>
      </c>
      <c r="L21" s="14">
        <f t="shared" si="0"/>
        <v>5283.7999999999993</v>
      </c>
      <c r="M21" s="14">
        <f t="shared" si="1"/>
        <v>2824.1</v>
      </c>
      <c r="N21" s="14">
        <f t="shared" si="2"/>
        <v>445</v>
      </c>
      <c r="O21" s="30">
        <f t="shared" si="3"/>
        <v>8107.9</v>
      </c>
      <c r="P21" s="26"/>
      <c r="Q21" s="82">
        <v>362.09</v>
      </c>
      <c r="R21" s="78">
        <f t="shared" si="4"/>
        <v>461.12161499999996</v>
      </c>
      <c r="S21" s="111"/>
      <c r="T21" s="18"/>
      <c r="U21" s="111"/>
      <c r="V21" s="18"/>
      <c r="W21" s="18"/>
      <c r="X21" s="18"/>
      <c r="Y21" s="18"/>
      <c r="Z21" s="3"/>
      <c r="AA21" s="18"/>
      <c r="AB21" s="19"/>
      <c r="AC21" s="3"/>
    </row>
    <row r="22" spans="1:29" ht="12.75" customHeight="1" x14ac:dyDescent="0.2">
      <c r="A22" s="2"/>
      <c r="B22" s="80" t="s">
        <v>165</v>
      </c>
      <c r="C22" s="75">
        <v>72131</v>
      </c>
      <c r="D22" s="71" t="s">
        <v>112</v>
      </c>
      <c r="E22" s="34"/>
      <c r="F22" s="20" t="s">
        <v>3</v>
      </c>
      <c r="G22" s="14">
        <v>195.73</v>
      </c>
      <c r="H22" s="14"/>
      <c r="I22" s="14"/>
      <c r="J22" s="14">
        <v>95</v>
      </c>
      <c r="K22" s="14">
        <v>45</v>
      </c>
      <c r="L22" s="14">
        <f t="shared" si="0"/>
        <v>18594.349999999999</v>
      </c>
      <c r="M22" s="14">
        <f t="shared" si="1"/>
        <v>8807.85</v>
      </c>
      <c r="N22" s="14">
        <f t="shared" si="2"/>
        <v>140</v>
      </c>
      <c r="O22" s="30">
        <f t="shared" si="3"/>
        <v>27402.199999999997</v>
      </c>
      <c r="P22" s="26"/>
      <c r="Q22" s="82">
        <v>116.34</v>
      </c>
      <c r="R22" s="78">
        <f t="shared" si="4"/>
        <v>148.15899000000002</v>
      </c>
      <c r="S22" s="111"/>
      <c r="T22" s="18"/>
      <c r="U22" s="111"/>
      <c r="V22" s="18"/>
      <c r="W22" s="18"/>
      <c r="X22" s="18"/>
      <c r="Y22" s="18"/>
      <c r="Z22" s="3"/>
      <c r="AA22" s="18"/>
      <c r="AB22" s="19"/>
      <c r="AC22" s="3"/>
    </row>
    <row r="23" spans="1:29" ht="12.75" customHeight="1" x14ac:dyDescent="0.2">
      <c r="A23" s="2"/>
      <c r="B23" s="80" t="s">
        <v>302</v>
      </c>
      <c r="C23" s="75">
        <v>96543</v>
      </c>
      <c r="D23" s="250" t="s">
        <v>305</v>
      </c>
      <c r="E23" s="251"/>
      <c r="F23" s="20" t="s">
        <v>303</v>
      </c>
      <c r="G23" s="14">
        <v>226.84</v>
      </c>
      <c r="H23" s="14"/>
      <c r="I23" s="14"/>
      <c r="J23" s="14">
        <v>4.45</v>
      </c>
      <c r="K23" s="14">
        <v>10</v>
      </c>
      <c r="L23" s="14">
        <f t="shared" ref="L23:L26" si="9">G23*J23</f>
        <v>1009.4380000000001</v>
      </c>
      <c r="M23" s="14">
        <f t="shared" ref="M23:M26" si="10">G23*K23</f>
        <v>2268.4</v>
      </c>
      <c r="N23" s="14">
        <f t="shared" ref="N23:N26" si="11">J23+K23</f>
        <v>14.45</v>
      </c>
      <c r="O23" s="30">
        <f t="shared" ref="O23:O26" si="12">G23*N23</f>
        <v>3277.8379999999997</v>
      </c>
      <c r="P23" s="26"/>
      <c r="Q23" s="82">
        <v>11.66</v>
      </c>
      <c r="R23" s="78">
        <f t="shared" ref="R23:R26" si="13">Q23*$M$6+Q23</f>
        <v>14.84901</v>
      </c>
      <c r="S23" s="111"/>
      <c r="T23" s="18"/>
      <c r="U23" s="111"/>
      <c r="V23" s="18"/>
      <c r="W23" s="18"/>
      <c r="X23" s="18"/>
      <c r="Y23" s="18"/>
      <c r="Z23" s="3"/>
      <c r="AA23" s="18"/>
      <c r="AB23" s="19"/>
      <c r="AC23" s="3"/>
    </row>
    <row r="24" spans="1:29" ht="12.75" customHeight="1" x14ac:dyDescent="0.2">
      <c r="A24" s="2"/>
      <c r="B24" s="80" t="s">
        <v>304</v>
      </c>
      <c r="C24" s="75">
        <v>96547</v>
      </c>
      <c r="D24" s="250" t="s">
        <v>306</v>
      </c>
      <c r="E24" s="251"/>
      <c r="F24" s="20" t="s">
        <v>303</v>
      </c>
      <c r="G24" s="14">
        <v>868.01</v>
      </c>
      <c r="H24" s="14"/>
      <c r="I24" s="14"/>
      <c r="J24" s="14">
        <v>2.7</v>
      </c>
      <c r="K24" s="14">
        <v>6.25</v>
      </c>
      <c r="L24" s="14">
        <f t="shared" si="9"/>
        <v>2343.627</v>
      </c>
      <c r="M24" s="14">
        <f t="shared" si="10"/>
        <v>5425.0625</v>
      </c>
      <c r="N24" s="14">
        <f t="shared" si="11"/>
        <v>8.9499999999999993</v>
      </c>
      <c r="O24" s="30">
        <f t="shared" si="12"/>
        <v>7768.6894999999995</v>
      </c>
      <c r="P24" s="26"/>
      <c r="Q24" s="82">
        <v>7.09</v>
      </c>
      <c r="R24" s="78">
        <f t="shared" si="13"/>
        <v>9.0291150000000009</v>
      </c>
      <c r="S24" s="111"/>
      <c r="T24" s="18"/>
      <c r="U24" s="111"/>
      <c r="V24" s="18"/>
      <c r="W24" s="18"/>
      <c r="X24" s="18"/>
      <c r="Y24" s="18"/>
      <c r="Z24" s="3"/>
      <c r="AA24" s="18"/>
      <c r="AB24" s="19"/>
      <c r="AC24" s="3"/>
    </row>
    <row r="25" spans="1:29" ht="12.75" customHeight="1" x14ac:dyDescent="0.2">
      <c r="A25" s="2"/>
      <c r="B25" s="80" t="s">
        <v>312</v>
      </c>
      <c r="C25" s="75">
        <v>94965</v>
      </c>
      <c r="D25" s="71" t="s">
        <v>313</v>
      </c>
      <c r="E25" s="34"/>
      <c r="F25" s="20" t="s">
        <v>4</v>
      </c>
      <c r="G25" s="14">
        <v>12.4</v>
      </c>
      <c r="H25" s="14"/>
      <c r="I25" s="14"/>
      <c r="J25" s="14">
        <v>144</v>
      </c>
      <c r="K25" s="14">
        <v>292</v>
      </c>
      <c r="L25" s="14">
        <f t="shared" si="9"/>
        <v>1785.6000000000001</v>
      </c>
      <c r="M25" s="14">
        <f t="shared" si="10"/>
        <v>3620.8</v>
      </c>
      <c r="N25" s="14">
        <f t="shared" si="11"/>
        <v>436</v>
      </c>
      <c r="O25" s="30">
        <f t="shared" si="12"/>
        <v>5406.4000000000005</v>
      </c>
      <c r="P25" s="26"/>
      <c r="Q25" s="82">
        <v>342.79</v>
      </c>
      <c r="R25" s="78">
        <f t="shared" si="13"/>
        <v>436.54306500000001</v>
      </c>
      <c r="S25" s="111"/>
      <c r="T25" s="18"/>
      <c r="U25" s="111"/>
      <c r="V25" s="18"/>
      <c r="W25" s="18"/>
      <c r="X25" s="18"/>
      <c r="Y25" s="18"/>
      <c r="Z25" s="3"/>
      <c r="AA25" s="18"/>
      <c r="AB25" s="19"/>
      <c r="AC25" s="3"/>
    </row>
    <row r="26" spans="1:29" ht="24" customHeight="1" x14ac:dyDescent="0.2">
      <c r="A26" s="2"/>
      <c r="B26" s="80" t="s">
        <v>314</v>
      </c>
      <c r="C26" s="96">
        <v>96536</v>
      </c>
      <c r="D26" s="248" t="s">
        <v>315</v>
      </c>
      <c r="E26" s="249"/>
      <c r="F26" s="20" t="s">
        <v>3</v>
      </c>
      <c r="G26" s="14">
        <v>124</v>
      </c>
      <c r="H26" s="14"/>
      <c r="I26" s="14"/>
      <c r="J26" s="14">
        <v>40</v>
      </c>
      <c r="K26" s="14">
        <v>17</v>
      </c>
      <c r="L26" s="14">
        <f t="shared" si="9"/>
        <v>4960</v>
      </c>
      <c r="M26" s="14">
        <f t="shared" si="10"/>
        <v>2108</v>
      </c>
      <c r="N26" s="14">
        <f t="shared" si="11"/>
        <v>57</v>
      </c>
      <c r="O26" s="30">
        <f t="shared" si="12"/>
        <v>7068</v>
      </c>
      <c r="P26" s="26"/>
      <c r="Q26" s="82">
        <v>46.15</v>
      </c>
      <c r="R26" s="78">
        <f t="shared" si="13"/>
        <v>58.772024999999999</v>
      </c>
      <c r="S26" s="111"/>
      <c r="T26" s="18"/>
      <c r="U26" s="111"/>
      <c r="V26" s="18"/>
      <c r="W26" s="18"/>
      <c r="X26" s="18"/>
      <c r="Y26" s="18"/>
      <c r="Z26" s="3"/>
      <c r="AA26" s="18"/>
      <c r="AB26" s="19"/>
      <c r="AC26" s="3"/>
    </row>
    <row r="27" spans="1:29" ht="12.75" customHeight="1" x14ac:dyDescent="0.2">
      <c r="A27" s="2"/>
      <c r="B27" s="80" t="s">
        <v>166</v>
      </c>
      <c r="C27" s="75">
        <v>72075</v>
      </c>
      <c r="D27" s="17" t="s">
        <v>114</v>
      </c>
      <c r="E27" s="34"/>
      <c r="F27" s="20" t="s">
        <v>3</v>
      </c>
      <c r="G27" s="14">
        <v>165.33</v>
      </c>
      <c r="H27" s="14"/>
      <c r="I27" s="14"/>
      <c r="J27" s="14">
        <v>9.3000000000000007</v>
      </c>
      <c r="K27" s="14">
        <v>2.2000000000000002</v>
      </c>
      <c r="L27" s="14">
        <f t="shared" si="0"/>
        <v>1537.5690000000002</v>
      </c>
      <c r="M27" s="14">
        <f t="shared" si="1"/>
        <v>363.72600000000006</v>
      </c>
      <c r="N27" s="14">
        <f t="shared" si="2"/>
        <v>11.5</v>
      </c>
      <c r="O27" s="30">
        <f t="shared" si="3"/>
        <v>1901.2950000000001</v>
      </c>
      <c r="P27" s="26"/>
      <c r="Q27" s="82">
        <v>9.23</v>
      </c>
      <c r="R27" s="78">
        <f t="shared" si="4"/>
        <v>11.754405</v>
      </c>
      <c r="S27" s="111"/>
      <c r="T27" s="18"/>
      <c r="U27" s="111"/>
      <c r="V27" s="18"/>
      <c r="W27" s="18"/>
      <c r="X27" s="18"/>
      <c r="Y27" s="18"/>
      <c r="Z27" s="3"/>
      <c r="AA27" s="18"/>
      <c r="AB27" s="19"/>
      <c r="AC27" s="3"/>
    </row>
    <row r="28" spans="1:29" ht="12.75" customHeight="1" x14ac:dyDescent="0.2">
      <c r="A28" s="2"/>
      <c r="B28" s="80" t="s">
        <v>167</v>
      </c>
      <c r="C28" s="75">
        <v>94964</v>
      </c>
      <c r="D28" s="71" t="s">
        <v>350</v>
      </c>
      <c r="E28" s="34"/>
      <c r="F28" s="20" t="s">
        <v>4</v>
      </c>
      <c r="G28" s="14">
        <v>31.29</v>
      </c>
      <c r="H28" s="14"/>
      <c r="I28" s="14"/>
      <c r="J28" s="14">
        <v>271</v>
      </c>
      <c r="K28" s="14">
        <v>145</v>
      </c>
      <c r="L28" s="14">
        <f t="shared" si="0"/>
        <v>8479.59</v>
      </c>
      <c r="M28" s="14">
        <f t="shared" si="1"/>
        <v>4537.05</v>
      </c>
      <c r="N28" s="14">
        <f t="shared" si="2"/>
        <v>416</v>
      </c>
      <c r="O28" s="30">
        <f t="shared" si="3"/>
        <v>13016.64</v>
      </c>
      <c r="P28" s="26"/>
      <c r="Q28" s="82">
        <v>328.13</v>
      </c>
      <c r="R28" s="78">
        <f t="shared" si="4"/>
        <v>417.87355500000001</v>
      </c>
      <c r="S28" s="111"/>
      <c r="T28" s="18"/>
      <c r="U28" s="111"/>
      <c r="V28" s="18"/>
      <c r="W28" s="18"/>
      <c r="X28" s="18"/>
      <c r="Y28" s="18"/>
      <c r="Z28" s="3"/>
      <c r="AA28" s="18"/>
      <c r="AB28" s="19"/>
      <c r="AC28" s="3"/>
    </row>
    <row r="29" spans="1:29" ht="12.75" customHeight="1" x14ac:dyDescent="0.2">
      <c r="A29" s="2"/>
      <c r="B29" s="80" t="s">
        <v>238</v>
      </c>
      <c r="C29" s="75">
        <v>96546</v>
      </c>
      <c r="D29" s="71" t="s">
        <v>239</v>
      </c>
      <c r="E29" s="34"/>
      <c r="F29" s="20" t="s">
        <v>240</v>
      </c>
      <c r="G29" s="14">
        <v>842.81</v>
      </c>
      <c r="H29" s="14"/>
      <c r="I29" s="14"/>
      <c r="J29" s="14">
        <v>7.5</v>
      </c>
      <c r="K29" s="14">
        <v>2.5</v>
      </c>
      <c r="L29" s="14">
        <f t="shared" si="0"/>
        <v>6321.0749999999998</v>
      </c>
      <c r="M29" s="14">
        <f t="shared" si="1"/>
        <v>2107.0249999999996</v>
      </c>
      <c r="N29" s="14">
        <f t="shared" si="2"/>
        <v>10</v>
      </c>
      <c r="O29" s="30">
        <f t="shared" si="3"/>
        <v>8428.0999999999985</v>
      </c>
      <c r="P29" s="26"/>
      <c r="Q29" s="82">
        <v>7.98</v>
      </c>
      <c r="R29" s="78">
        <f t="shared" ref="R29" si="14">Q29*$M$6+Q29</f>
        <v>10.16253</v>
      </c>
      <c r="S29" s="111"/>
      <c r="T29" s="18"/>
      <c r="U29" s="111"/>
      <c r="V29" s="18"/>
      <c r="W29" s="18"/>
      <c r="X29" s="18"/>
      <c r="Y29" s="18"/>
      <c r="Z29" s="3"/>
      <c r="AA29" s="18"/>
      <c r="AB29" s="19"/>
      <c r="AC29" s="3"/>
    </row>
    <row r="30" spans="1:29" ht="12.75" customHeight="1" x14ac:dyDescent="0.2">
      <c r="A30" s="2"/>
      <c r="B30" s="80"/>
      <c r="C30" s="75"/>
      <c r="D30" s="71"/>
      <c r="E30" s="34"/>
      <c r="F30" s="20"/>
      <c r="G30" s="14"/>
      <c r="H30" s="14"/>
      <c r="I30" s="14"/>
      <c r="J30" s="14"/>
      <c r="K30" s="14"/>
      <c r="L30" s="14"/>
      <c r="M30" s="14"/>
      <c r="N30" s="14"/>
      <c r="O30" s="30"/>
      <c r="P30" s="26"/>
      <c r="Q30" s="82"/>
      <c r="R30" s="78"/>
      <c r="S30" s="111"/>
      <c r="T30" s="18"/>
      <c r="U30" s="111"/>
      <c r="V30" s="18"/>
      <c r="W30" s="18"/>
      <c r="X30" s="18"/>
      <c r="Y30" s="18"/>
      <c r="Z30" s="3"/>
      <c r="AA30" s="18"/>
      <c r="AB30" s="19"/>
      <c r="AC30" s="3"/>
    </row>
    <row r="31" spans="1:29" ht="12.75" customHeight="1" x14ac:dyDescent="0.2">
      <c r="A31" s="2"/>
      <c r="B31" s="22"/>
      <c r="C31" s="46"/>
      <c r="D31" s="33"/>
      <c r="E31" s="34"/>
      <c r="F31" s="20"/>
      <c r="G31" s="14"/>
      <c r="H31" s="14"/>
      <c r="I31" s="14"/>
      <c r="J31" s="14"/>
      <c r="K31" s="14"/>
      <c r="L31" s="14"/>
      <c r="M31" s="70"/>
      <c r="N31" s="14"/>
      <c r="O31" s="30"/>
      <c r="P31" s="26"/>
      <c r="Q31" s="82"/>
      <c r="R31" s="2"/>
      <c r="S31" s="111"/>
      <c r="T31" s="18"/>
      <c r="U31" s="111"/>
      <c r="V31" s="18"/>
      <c r="W31" s="18"/>
      <c r="X31" s="18"/>
      <c r="Y31" s="18"/>
      <c r="Z31" s="3"/>
      <c r="AA31" s="18"/>
      <c r="AB31" s="19"/>
      <c r="AC31" s="3"/>
    </row>
    <row r="32" spans="1:29" ht="12.75" x14ac:dyDescent="0.2">
      <c r="A32" s="2"/>
      <c r="B32" s="150">
        <v>3</v>
      </c>
      <c r="C32" s="151"/>
      <c r="D32" s="158" t="s">
        <v>48</v>
      </c>
      <c r="E32" s="159"/>
      <c r="F32" s="160"/>
      <c r="G32" s="155"/>
      <c r="H32" s="155"/>
      <c r="I32" s="155"/>
      <c r="J32" s="155"/>
      <c r="K32" s="155"/>
      <c r="L32" s="155"/>
      <c r="M32" s="156" t="s">
        <v>90</v>
      </c>
      <c r="N32" s="155">
        <f t="shared" ref="N32" si="15">J32+K32</f>
        <v>0</v>
      </c>
      <c r="O32" s="157">
        <f>SUM(O33:O34)</f>
        <v>116104</v>
      </c>
      <c r="P32" s="26"/>
      <c r="Q32" s="82"/>
      <c r="R32" s="2"/>
      <c r="S32" s="111"/>
      <c r="T32" s="18"/>
      <c r="U32" s="111"/>
      <c r="V32" s="18"/>
      <c r="W32" s="18"/>
      <c r="X32" s="18"/>
      <c r="Y32" s="18"/>
      <c r="Z32" s="3"/>
      <c r="AA32" s="18"/>
      <c r="AB32" s="19"/>
      <c r="AC32" s="3"/>
    </row>
    <row r="33" spans="1:29" s="95" customFormat="1" ht="12.75" x14ac:dyDescent="0.2">
      <c r="A33" s="85"/>
      <c r="B33" s="86" t="s">
        <v>42</v>
      </c>
      <c r="C33" s="75">
        <v>72131</v>
      </c>
      <c r="D33" s="71" t="s">
        <v>112</v>
      </c>
      <c r="E33" s="34"/>
      <c r="F33" s="20" t="s">
        <v>3</v>
      </c>
      <c r="G33" s="14">
        <v>141.80000000000001</v>
      </c>
      <c r="H33" s="14"/>
      <c r="I33" s="14"/>
      <c r="J33" s="14">
        <f>J22</f>
        <v>95</v>
      </c>
      <c r="K33" s="14">
        <f>K22</f>
        <v>45</v>
      </c>
      <c r="L33" s="14">
        <f>G33*J33</f>
        <v>13471.000000000002</v>
      </c>
      <c r="M33" s="14">
        <f>G33*K33</f>
        <v>6381.0000000000009</v>
      </c>
      <c r="N33" s="14">
        <f>J33+K33</f>
        <v>140</v>
      </c>
      <c r="O33" s="30">
        <f>G33*N33</f>
        <v>19852</v>
      </c>
      <c r="P33" s="90"/>
      <c r="Q33" s="82">
        <v>116.34</v>
      </c>
      <c r="R33" s="91">
        <f>Q33*$M$6+Q33</f>
        <v>148.15899000000002</v>
      </c>
      <c r="S33" s="114"/>
      <c r="T33" s="92"/>
      <c r="U33" s="114"/>
      <c r="V33" s="92"/>
      <c r="W33" s="92"/>
      <c r="X33" s="92"/>
      <c r="Y33" s="92"/>
      <c r="Z33" s="93"/>
      <c r="AA33" s="92"/>
      <c r="AB33" s="94"/>
      <c r="AC33" s="93"/>
    </row>
    <row r="34" spans="1:29" ht="27" customHeight="1" x14ac:dyDescent="0.2">
      <c r="A34" s="2"/>
      <c r="B34" s="86" t="s">
        <v>43</v>
      </c>
      <c r="C34" s="96">
        <v>89977</v>
      </c>
      <c r="D34" s="248" t="s">
        <v>89</v>
      </c>
      <c r="E34" s="249"/>
      <c r="F34" s="87" t="s">
        <v>3</v>
      </c>
      <c r="G34" s="88">
        <v>802.1</v>
      </c>
      <c r="H34" s="88">
        <v>47.08</v>
      </c>
      <c r="I34" s="88">
        <v>23.2</v>
      </c>
      <c r="J34" s="88">
        <v>80</v>
      </c>
      <c r="K34" s="88">
        <v>40</v>
      </c>
      <c r="L34" s="88">
        <f t="shared" ref="L34" si="16">G34*J34</f>
        <v>64168</v>
      </c>
      <c r="M34" s="88">
        <f>G34*K34</f>
        <v>32084</v>
      </c>
      <c r="N34" s="88">
        <f t="shared" ref="N34" si="17">J34+K34</f>
        <v>120</v>
      </c>
      <c r="O34" s="89">
        <f>G34*N34</f>
        <v>96252</v>
      </c>
      <c r="P34" s="29"/>
      <c r="Q34" s="147">
        <v>106.64</v>
      </c>
      <c r="R34" s="91">
        <f>Q34*$M$6+Q34</f>
        <v>135.80604</v>
      </c>
      <c r="S34" s="111"/>
      <c r="T34" s="18"/>
      <c r="U34" s="111"/>
      <c r="V34" s="18"/>
      <c r="W34" s="18"/>
      <c r="X34" s="18"/>
      <c r="Y34" s="18"/>
      <c r="Z34" s="3"/>
      <c r="AA34" s="18"/>
      <c r="AB34" s="19"/>
      <c r="AC34" s="3"/>
    </row>
    <row r="35" spans="1:29" ht="12.75" x14ac:dyDescent="0.2">
      <c r="A35" s="2"/>
      <c r="B35" s="22"/>
      <c r="C35" s="46"/>
      <c r="D35" s="17"/>
      <c r="E35" s="28"/>
      <c r="F35" s="20"/>
      <c r="G35" s="14"/>
      <c r="H35" s="14"/>
      <c r="I35" s="14"/>
      <c r="J35" s="14"/>
      <c r="K35" s="14"/>
      <c r="L35" s="14"/>
      <c r="M35" s="14"/>
      <c r="N35" s="14"/>
      <c r="O35" s="30"/>
      <c r="P35" s="29"/>
      <c r="Q35" s="82"/>
      <c r="R35" s="2"/>
      <c r="S35" s="111"/>
      <c r="T35" s="18"/>
      <c r="U35" s="111"/>
      <c r="V35" s="18"/>
      <c r="W35" s="18"/>
      <c r="X35" s="18"/>
      <c r="Y35" s="18"/>
      <c r="Z35" s="3"/>
      <c r="AA35" s="18"/>
      <c r="AB35" s="19"/>
      <c r="AC35" s="3"/>
    </row>
    <row r="36" spans="1:29" ht="12.75" x14ac:dyDescent="0.2">
      <c r="A36" s="2"/>
      <c r="B36" s="22"/>
      <c r="C36" s="46"/>
      <c r="D36" s="17"/>
      <c r="E36" s="28"/>
      <c r="F36" s="20"/>
      <c r="G36" s="14"/>
      <c r="H36" s="14"/>
      <c r="I36" s="14"/>
      <c r="J36" s="14"/>
      <c r="K36" s="14"/>
      <c r="L36" s="14"/>
      <c r="M36" s="14"/>
      <c r="N36" s="14"/>
      <c r="O36" s="30"/>
      <c r="P36" s="29"/>
      <c r="Q36" s="82"/>
      <c r="R36" s="2"/>
      <c r="S36" s="111"/>
      <c r="T36" s="18"/>
      <c r="U36" s="111"/>
      <c r="V36" s="18"/>
      <c r="W36" s="18"/>
      <c r="X36" s="18"/>
      <c r="Y36" s="18"/>
      <c r="Z36" s="3"/>
      <c r="AA36" s="18"/>
      <c r="AB36" s="19"/>
      <c r="AC36" s="3"/>
    </row>
    <row r="37" spans="1:29" ht="12.75" x14ac:dyDescent="0.2">
      <c r="A37" s="2"/>
      <c r="B37" s="150">
        <v>4</v>
      </c>
      <c r="C37" s="151"/>
      <c r="D37" s="158" t="s">
        <v>16</v>
      </c>
      <c r="E37" s="159"/>
      <c r="F37" s="160"/>
      <c r="G37" s="155"/>
      <c r="H37" s="155"/>
      <c r="I37" s="155"/>
      <c r="J37" s="155"/>
      <c r="K37" s="155"/>
      <c r="L37" s="155"/>
      <c r="M37" s="156" t="s">
        <v>91</v>
      </c>
      <c r="N37" s="155"/>
      <c r="O37" s="157">
        <f>SUM(O38:O52)</f>
        <v>257048.49400000004</v>
      </c>
      <c r="P37" s="29"/>
      <c r="Q37" s="82"/>
      <c r="R37" s="2"/>
      <c r="S37" s="111"/>
      <c r="T37" s="18"/>
      <c r="U37" s="111"/>
      <c r="V37" s="18"/>
      <c r="W37" s="18"/>
      <c r="X37" s="18"/>
      <c r="Y37" s="18"/>
      <c r="Z37" s="3"/>
      <c r="AA37" s="18"/>
      <c r="AB37" s="19"/>
      <c r="AC37" s="3"/>
    </row>
    <row r="38" spans="1:29" ht="12.75" x14ac:dyDescent="0.2">
      <c r="A38" s="13"/>
      <c r="B38" s="83" t="s">
        <v>394</v>
      </c>
      <c r="C38" s="75">
        <v>92719</v>
      </c>
      <c r="D38" s="252" t="s">
        <v>393</v>
      </c>
      <c r="E38" s="253"/>
      <c r="F38" s="77" t="s">
        <v>4</v>
      </c>
      <c r="G38" s="14">
        <v>27.34</v>
      </c>
      <c r="H38" s="14">
        <f>1185*0.9</f>
        <v>1066.5</v>
      </c>
      <c r="I38" s="14">
        <f>315*0.9</f>
        <v>283.5</v>
      </c>
      <c r="J38" s="14">
        <v>275</v>
      </c>
      <c r="K38" s="14">
        <v>150</v>
      </c>
      <c r="L38" s="14">
        <f t="shared" ref="L38:L39" si="18">G38*J38</f>
        <v>7518.5</v>
      </c>
      <c r="M38" s="14">
        <f>G38*K38</f>
        <v>4101</v>
      </c>
      <c r="N38" s="14">
        <f>J38+K38</f>
        <v>425</v>
      </c>
      <c r="O38" s="30">
        <f>G38*N38</f>
        <v>11619.5</v>
      </c>
      <c r="P38" s="31"/>
      <c r="Q38" s="199">
        <v>337.82</v>
      </c>
      <c r="R38" s="78">
        <f>Q38*$M$6+Q38</f>
        <v>430.21377000000001</v>
      </c>
      <c r="S38" s="111">
        <f>R38*0.65</f>
        <v>279.63895050000002</v>
      </c>
      <c r="T38" s="18">
        <f>R38-S38</f>
        <v>150.57481949999999</v>
      </c>
      <c r="U38" s="111"/>
      <c r="V38" s="18"/>
      <c r="W38" s="18"/>
      <c r="X38" s="18"/>
      <c r="Y38" s="18"/>
      <c r="Z38" s="3"/>
      <c r="AA38" s="18"/>
      <c r="AB38" s="19"/>
      <c r="AC38" s="3"/>
    </row>
    <row r="39" spans="1:29" ht="24" customHeight="1" x14ac:dyDescent="0.2">
      <c r="A39" s="13"/>
      <c r="B39" s="83" t="s">
        <v>395</v>
      </c>
      <c r="C39" s="75">
        <v>92412</v>
      </c>
      <c r="D39" s="248" t="s">
        <v>396</v>
      </c>
      <c r="E39" s="249"/>
      <c r="F39" s="20" t="s">
        <v>3</v>
      </c>
      <c r="G39" s="14">
        <v>437.84</v>
      </c>
      <c r="H39" s="14"/>
      <c r="I39" s="14"/>
      <c r="J39" s="14">
        <v>55</v>
      </c>
      <c r="K39" s="14">
        <v>30</v>
      </c>
      <c r="L39" s="14">
        <f t="shared" si="18"/>
        <v>24081.199999999997</v>
      </c>
      <c r="M39" s="14">
        <f t="shared" ref="M39" si="19">G39*K39</f>
        <v>13135.199999999999</v>
      </c>
      <c r="N39" s="14">
        <f t="shared" ref="N39" si="20">J39+K39</f>
        <v>85</v>
      </c>
      <c r="O39" s="30">
        <f t="shared" ref="O39" si="21">G39*N39</f>
        <v>37216.400000000001</v>
      </c>
      <c r="P39" s="31"/>
      <c r="Q39" s="200">
        <v>72.14</v>
      </c>
      <c r="R39" s="78">
        <f>Q39*$M$6+Q39</f>
        <v>91.870289999999997</v>
      </c>
      <c r="S39" s="111">
        <f>R39*0.65</f>
        <v>59.715688499999999</v>
      </c>
      <c r="T39" s="18">
        <f>R39-S39</f>
        <v>32.154601499999998</v>
      </c>
      <c r="U39" s="111"/>
      <c r="V39" s="18"/>
      <c r="W39" s="18"/>
      <c r="X39" s="18"/>
      <c r="Y39" s="18"/>
      <c r="Z39" s="3"/>
      <c r="AA39" s="18"/>
      <c r="AB39" s="19"/>
      <c r="AC39" s="3"/>
    </row>
    <row r="40" spans="1:29" ht="12.75" x14ac:dyDescent="0.2">
      <c r="A40" s="13"/>
      <c r="B40" s="83" t="s">
        <v>401</v>
      </c>
      <c r="C40" s="75">
        <v>92775</v>
      </c>
      <c r="D40" s="248" t="s">
        <v>397</v>
      </c>
      <c r="E40" s="249"/>
      <c r="F40" s="20" t="s">
        <v>240</v>
      </c>
      <c r="G40" s="14">
        <v>497.74</v>
      </c>
      <c r="H40" s="14"/>
      <c r="I40" s="14"/>
      <c r="J40" s="14">
        <v>9.5</v>
      </c>
      <c r="K40" s="14">
        <v>5.0999999999999996</v>
      </c>
      <c r="L40" s="14">
        <f t="shared" ref="L40" si="22">G40*J40</f>
        <v>4728.53</v>
      </c>
      <c r="M40" s="14">
        <f t="shared" ref="M40" si="23">G40*K40</f>
        <v>2538.4739999999997</v>
      </c>
      <c r="N40" s="14">
        <f t="shared" ref="N40" si="24">J40+K40</f>
        <v>14.6</v>
      </c>
      <c r="O40" s="30">
        <f t="shared" ref="O40" si="25">G40*N40</f>
        <v>7267.0039999999999</v>
      </c>
      <c r="P40" s="31"/>
      <c r="Q40" s="199">
        <v>11.75</v>
      </c>
      <c r="R40" s="78">
        <f t="shared" ref="R40:R45" si="26">Q40*$M$6+Q40</f>
        <v>14.963625</v>
      </c>
      <c r="S40" s="111">
        <f t="shared" ref="S40:S45" si="27">R40*0.65</f>
        <v>9.7263562500000003</v>
      </c>
      <c r="T40" s="18">
        <f t="shared" ref="T40:T45" si="28">R40-S40</f>
        <v>5.2372687500000001</v>
      </c>
      <c r="U40" s="111"/>
      <c r="V40" s="18"/>
      <c r="W40" s="18"/>
      <c r="X40" s="18"/>
      <c r="Y40" s="18"/>
      <c r="Z40" s="3"/>
      <c r="AA40" s="18"/>
      <c r="AB40" s="19"/>
      <c r="AC40" s="3"/>
    </row>
    <row r="41" spans="1:29" ht="12.75" x14ac:dyDescent="0.2">
      <c r="A41" s="13"/>
      <c r="B41" s="83" t="s">
        <v>402</v>
      </c>
      <c r="C41" s="75">
        <v>92778</v>
      </c>
      <c r="D41" s="248" t="s">
        <v>398</v>
      </c>
      <c r="E41" s="249"/>
      <c r="F41" s="20" t="s">
        <v>240</v>
      </c>
      <c r="G41" s="14">
        <v>83.16</v>
      </c>
      <c r="H41" s="14"/>
      <c r="I41" s="14"/>
      <c r="J41" s="14">
        <v>6.5</v>
      </c>
      <c r="K41" s="14">
        <v>3.5</v>
      </c>
      <c r="L41" s="14">
        <f t="shared" ref="L41:L46" si="29">G41*J41</f>
        <v>540.54</v>
      </c>
      <c r="M41" s="14">
        <f t="shared" ref="M41:M43" si="30">G41*K41</f>
        <v>291.06</v>
      </c>
      <c r="N41" s="14">
        <f t="shared" ref="N41:N43" si="31">J41+K41</f>
        <v>10</v>
      </c>
      <c r="O41" s="30">
        <f t="shared" ref="O41:O43" si="32">G41*N41</f>
        <v>831.59999999999991</v>
      </c>
      <c r="P41" s="31"/>
      <c r="Q41" s="199">
        <v>7.92</v>
      </c>
      <c r="R41" s="78">
        <f t="shared" si="26"/>
        <v>10.086120000000001</v>
      </c>
      <c r="S41" s="111">
        <f t="shared" si="27"/>
        <v>6.5559780000000005</v>
      </c>
      <c r="T41" s="18">
        <f t="shared" si="28"/>
        <v>3.5301420000000006</v>
      </c>
      <c r="U41" s="111"/>
      <c r="V41" s="18"/>
      <c r="W41" s="18"/>
      <c r="X41" s="18"/>
      <c r="Y41" s="18"/>
      <c r="Z41" s="3"/>
      <c r="AA41" s="18"/>
      <c r="AB41" s="19"/>
      <c r="AC41" s="3"/>
    </row>
    <row r="42" spans="1:29" ht="12.75" x14ac:dyDescent="0.2">
      <c r="A42" s="13"/>
      <c r="B42" s="83" t="s">
        <v>403</v>
      </c>
      <c r="C42" s="75">
        <v>92779</v>
      </c>
      <c r="D42" s="248" t="s">
        <v>399</v>
      </c>
      <c r="E42" s="249"/>
      <c r="F42" s="20" t="s">
        <v>240</v>
      </c>
      <c r="G42" s="14">
        <v>862</v>
      </c>
      <c r="H42" s="14"/>
      <c r="I42" s="14"/>
      <c r="J42" s="14">
        <v>5.7</v>
      </c>
      <c r="K42" s="14">
        <v>3.1</v>
      </c>
      <c r="L42" s="14">
        <f t="shared" si="29"/>
        <v>4913.4000000000005</v>
      </c>
      <c r="M42" s="14">
        <f t="shared" si="30"/>
        <v>2672.2000000000003</v>
      </c>
      <c r="N42" s="14">
        <f t="shared" si="31"/>
        <v>8.8000000000000007</v>
      </c>
      <c r="O42" s="30">
        <f t="shared" si="32"/>
        <v>7585.6</v>
      </c>
      <c r="P42" s="31"/>
      <c r="Q42" s="199">
        <v>6.99</v>
      </c>
      <c r="R42" s="78">
        <f t="shared" si="26"/>
        <v>8.901765000000001</v>
      </c>
      <c r="S42" s="111">
        <f t="shared" si="27"/>
        <v>5.7861472500000009</v>
      </c>
      <c r="T42" s="18">
        <f t="shared" si="28"/>
        <v>3.1156177500000002</v>
      </c>
      <c r="U42" s="111"/>
      <c r="V42" s="18"/>
      <c r="W42" s="18"/>
      <c r="X42" s="18"/>
      <c r="Y42" s="18"/>
      <c r="Z42" s="3"/>
      <c r="AA42" s="18"/>
      <c r="AB42" s="19"/>
      <c r="AC42" s="3"/>
    </row>
    <row r="43" spans="1:29" ht="12.75" x14ac:dyDescent="0.2">
      <c r="A43" s="13"/>
      <c r="B43" s="83" t="s">
        <v>404</v>
      </c>
      <c r="C43" s="75">
        <v>92780</v>
      </c>
      <c r="D43" s="248" t="s">
        <v>400</v>
      </c>
      <c r="E43" s="249"/>
      <c r="F43" s="20" t="s">
        <v>240</v>
      </c>
      <c r="G43" s="14">
        <v>2712.88</v>
      </c>
      <c r="H43" s="14"/>
      <c r="I43" s="14"/>
      <c r="J43" s="14">
        <v>5.3</v>
      </c>
      <c r="K43" s="14">
        <v>2.8</v>
      </c>
      <c r="L43" s="14">
        <f t="shared" si="29"/>
        <v>14378.263999999999</v>
      </c>
      <c r="M43" s="14">
        <f t="shared" si="30"/>
        <v>7596.0639999999994</v>
      </c>
      <c r="N43" s="14">
        <f t="shared" si="31"/>
        <v>8.1</v>
      </c>
      <c r="O43" s="30">
        <f t="shared" si="32"/>
        <v>21974.328000000001</v>
      </c>
      <c r="P43" s="31"/>
      <c r="Q43" s="199">
        <v>6.43</v>
      </c>
      <c r="R43" s="78">
        <f t="shared" si="26"/>
        <v>8.188604999999999</v>
      </c>
      <c r="S43" s="111">
        <f t="shared" si="27"/>
        <v>5.3225932499999997</v>
      </c>
      <c r="T43" s="18">
        <f t="shared" si="28"/>
        <v>2.8660117499999993</v>
      </c>
      <c r="U43" s="111"/>
      <c r="V43" s="18"/>
      <c r="W43" s="18"/>
      <c r="X43" s="18"/>
      <c r="Y43" s="18"/>
      <c r="Z43" s="3"/>
      <c r="AA43" s="18"/>
      <c r="AB43" s="19"/>
      <c r="AC43" s="3"/>
    </row>
    <row r="44" spans="1:29" ht="12.75" x14ac:dyDescent="0.2">
      <c r="A44" s="13"/>
      <c r="B44" s="83" t="s">
        <v>406</v>
      </c>
      <c r="C44" s="75">
        <v>92723</v>
      </c>
      <c r="D44" s="252" t="s">
        <v>405</v>
      </c>
      <c r="E44" s="253"/>
      <c r="F44" s="77" t="s">
        <v>4</v>
      </c>
      <c r="G44" s="14">
        <v>37.950000000000003</v>
      </c>
      <c r="H44" s="14">
        <f>1185*0.9</f>
        <v>1066.5</v>
      </c>
      <c r="I44" s="14">
        <f>315*0.9</f>
        <v>283.5</v>
      </c>
      <c r="J44" s="14">
        <v>300</v>
      </c>
      <c r="K44" s="14">
        <v>165</v>
      </c>
      <c r="L44" s="14">
        <f t="shared" si="29"/>
        <v>11385</v>
      </c>
      <c r="M44" s="14">
        <f>G44*K44</f>
        <v>6261.7500000000009</v>
      </c>
      <c r="N44" s="14">
        <f>J44+K44</f>
        <v>465</v>
      </c>
      <c r="O44" s="30">
        <f>G44*N44</f>
        <v>17646.75</v>
      </c>
      <c r="P44" s="31"/>
      <c r="Q44" s="199">
        <v>371.07</v>
      </c>
      <c r="R44" s="78">
        <f t="shared" si="26"/>
        <v>472.55764499999998</v>
      </c>
      <c r="S44" s="111">
        <f t="shared" si="27"/>
        <v>307.16246925000002</v>
      </c>
      <c r="T44" s="18">
        <f t="shared" si="28"/>
        <v>165.39517574999996</v>
      </c>
      <c r="U44" s="111"/>
      <c r="V44" s="18"/>
      <c r="W44" s="18"/>
      <c r="X44" s="18"/>
      <c r="Y44" s="18"/>
      <c r="Z44" s="3"/>
      <c r="AA44" s="18"/>
      <c r="AB44" s="19"/>
      <c r="AC44" s="3"/>
    </row>
    <row r="45" spans="1:29" ht="12.75" x14ac:dyDescent="0.2">
      <c r="A45" s="13"/>
      <c r="B45" s="83" t="s">
        <v>408</v>
      </c>
      <c r="C45" s="75">
        <v>92463</v>
      </c>
      <c r="D45" s="248" t="s">
        <v>407</v>
      </c>
      <c r="E45" s="249"/>
      <c r="F45" s="20" t="s">
        <v>3</v>
      </c>
      <c r="G45" s="14">
        <v>582.34</v>
      </c>
      <c r="H45" s="14"/>
      <c r="I45" s="14"/>
      <c r="J45" s="14">
        <v>50</v>
      </c>
      <c r="K45" s="14">
        <v>25</v>
      </c>
      <c r="L45" s="14">
        <f t="shared" si="29"/>
        <v>29117</v>
      </c>
      <c r="M45" s="14">
        <f t="shared" ref="M45:M49" si="33">G45*K45</f>
        <v>14558.5</v>
      </c>
      <c r="N45" s="14">
        <f t="shared" ref="N45:N49" si="34">J45+K45</f>
        <v>75</v>
      </c>
      <c r="O45" s="30">
        <f t="shared" ref="O45:O49" si="35">G45*N45</f>
        <v>43675.5</v>
      </c>
      <c r="P45" s="31"/>
      <c r="Q45" s="200">
        <v>63.74</v>
      </c>
      <c r="R45" s="78">
        <f t="shared" si="26"/>
        <v>81.172889999999995</v>
      </c>
      <c r="S45" s="111">
        <f t="shared" si="27"/>
        <v>52.762378499999997</v>
      </c>
      <c r="T45" s="18">
        <f t="shared" si="28"/>
        <v>28.410511499999998</v>
      </c>
      <c r="U45" s="111"/>
      <c r="V45" s="18"/>
      <c r="W45" s="18"/>
      <c r="X45" s="18"/>
      <c r="Y45" s="18"/>
      <c r="Z45" s="3"/>
      <c r="AA45" s="18"/>
      <c r="AB45" s="19"/>
      <c r="AC45" s="3"/>
    </row>
    <row r="46" spans="1:29" ht="12.75" x14ac:dyDescent="0.2">
      <c r="A46" s="13"/>
      <c r="B46" s="83" t="s">
        <v>409</v>
      </c>
      <c r="C46" s="75">
        <v>92775</v>
      </c>
      <c r="D46" s="248" t="s">
        <v>397</v>
      </c>
      <c r="E46" s="249"/>
      <c r="F46" s="20" t="s">
        <v>240</v>
      </c>
      <c r="G46" s="14">
        <v>682.44</v>
      </c>
      <c r="H46" s="14"/>
      <c r="I46" s="14"/>
      <c r="J46" s="14">
        <f t="shared" ref="J46:K49" si="36">J40</f>
        <v>9.5</v>
      </c>
      <c r="K46" s="14">
        <f t="shared" si="36"/>
        <v>5.0999999999999996</v>
      </c>
      <c r="L46" s="14">
        <f t="shared" si="29"/>
        <v>6483.18</v>
      </c>
      <c r="M46" s="14">
        <f t="shared" si="33"/>
        <v>3480.444</v>
      </c>
      <c r="N46" s="14">
        <f t="shared" si="34"/>
        <v>14.6</v>
      </c>
      <c r="O46" s="30">
        <f t="shared" si="35"/>
        <v>9963.6239999999998</v>
      </c>
      <c r="P46" s="31"/>
      <c r="Q46" s="199"/>
      <c r="R46" s="78"/>
      <c r="S46" s="111"/>
      <c r="T46" s="18"/>
      <c r="U46" s="111"/>
      <c r="V46" s="18"/>
      <c r="W46" s="18"/>
      <c r="X46" s="18"/>
      <c r="Y46" s="18"/>
      <c r="Z46" s="3"/>
      <c r="AA46" s="18"/>
      <c r="AB46" s="19"/>
      <c r="AC46" s="3"/>
    </row>
    <row r="47" spans="1:29" ht="12.75" x14ac:dyDescent="0.2">
      <c r="A47" s="13"/>
      <c r="B47" s="83" t="s">
        <v>410</v>
      </c>
      <c r="C47" s="75">
        <v>92778</v>
      </c>
      <c r="D47" s="248" t="s">
        <v>398</v>
      </c>
      <c r="E47" s="249"/>
      <c r="F47" s="20" t="s">
        <v>240</v>
      </c>
      <c r="G47" s="14">
        <v>550.04</v>
      </c>
      <c r="H47" s="14"/>
      <c r="I47" s="14"/>
      <c r="J47" s="14">
        <f t="shared" si="36"/>
        <v>6.5</v>
      </c>
      <c r="K47" s="14">
        <f t="shared" si="36"/>
        <v>3.5</v>
      </c>
      <c r="L47" s="14">
        <f t="shared" ref="L47:L49" si="37">G47*J47</f>
        <v>3575.2599999999998</v>
      </c>
      <c r="M47" s="14">
        <f t="shared" si="33"/>
        <v>1925.1399999999999</v>
      </c>
      <c r="N47" s="14">
        <f t="shared" si="34"/>
        <v>10</v>
      </c>
      <c r="O47" s="30">
        <f t="shared" si="35"/>
        <v>5500.4</v>
      </c>
      <c r="P47" s="31"/>
      <c r="Q47" s="199"/>
      <c r="R47" s="78"/>
      <c r="S47" s="111"/>
      <c r="T47" s="18"/>
      <c r="U47" s="111"/>
      <c r="V47" s="18"/>
      <c r="W47" s="18"/>
      <c r="X47" s="18"/>
      <c r="Y47" s="18"/>
      <c r="Z47" s="3"/>
      <c r="AA47" s="18"/>
      <c r="AB47" s="19"/>
      <c r="AC47" s="3"/>
    </row>
    <row r="48" spans="1:29" ht="12.75" x14ac:dyDescent="0.2">
      <c r="A48" s="13"/>
      <c r="B48" s="83" t="s">
        <v>411</v>
      </c>
      <c r="C48" s="75">
        <v>92779</v>
      </c>
      <c r="D48" s="248" t="s">
        <v>399</v>
      </c>
      <c r="E48" s="249"/>
      <c r="F48" s="20" t="s">
        <v>240</v>
      </c>
      <c r="G48" s="14">
        <v>1172.8</v>
      </c>
      <c r="H48" s="14"/>
      <c r="I48" s="14"/>
      <c r="J48" s="14">
        <f t="shared" si="36"/>
        <v>5.7</v>
      </c>
      <c r="K48" s="14">
        <f t="shared" si="36"/>
        <v>3.1</v>
      </c>
      <c r="L48" s="14">
        <f t="shared" si="37"/>
        <v>6684.96</v>
      </c>
      <c r="M48" s="14">
        <f t="shared" si="33"/>
        <v>3635.68</v>
      </c>
      <c r="N48" s="14">
        <f t="shared" si="34"/>
        <v>8.8000000000000007</v>
      </c>
      <c r="O48" s="30">
        <f t="shared" si="35"/>
        <v>10320.640000000001</v>
      </c>
      <c r="P48" s="31"/>
      <c r="Q48" s="199"/>
      <c r="R48" s="78"/>
      <c r="S48" s="111"/>
      <c r="T48" s="18"/>
      <c r="U48" s="111"/>
      <c r="V48" s="18"/>
      <c r="W48" s="18"/>
      <c r="X48" s="18"/>
      <c r="Y48" s="18"/>
      <c r="Z48" s="3"/>
      <c r="AA48" s="18"/>
      <c r="AB48" s="19"/>
      <c r="AC48" s="3"/>
    </row>
    <row r="49" spans="1:29" ht="12.75" x14ac:dyDescent="0.2">
      <c r="A49" s="13"/>
      <c r="B49" s="83" t="s">
        <v>412</v>
      </c>
      <c r="C49" s="75">
        <v>92780</v>
      </c>
      <c r="D49" s="248" t="s">
        <v>400</v>
      </c>
      <c r="E49" s="249"/>
      <c r="F49" s="20" t="s">
        <v>240</v>
      </c>
      <c r="G49" s="14">
        <v>747.68</v>
      </c>
      <c r="H49" s="14"/>
      <c r="I49" s="14"/>
      <c r="J49" s="14">
        <f t="shared" si="36"/>
        <v>5.3</v>
      </c>
      <c r="K49" s="14">
        <f t="shared" si="36"/>
        <v>2.8</v>
      </c>
      <c r="L49" s="14">
        <f t="shared" si="37"/>
        <v>3962.7039999999997</v>
      </c>
      <c r="M49" s="14">
        <f t="shared" si="33"/>
        <v>2093.5039999999999</v>
      </c>
      <c r="N49" s="14">
        <f t="shared" si="34"/>
        <v>8.1</v>
      </c>
      <c r="O49" s="30">
        <f t="shared" si="35"/>
        <v>6056.2079999999996</v>
      </c>
      <c r="P49" s="31"/>
      <c r="Q49" s="199">
        <v>1971.14</v>
      </c>
      <c r="R49" s="78">
        <f>Q49*$M$6+Q49</f>
        <v>2510.2467900000001</v>
      </c>
      <c r="S49" s="111"/>
      <c r="T49" s="18"/>
      <c r="U49" s="111"/>
      <c r="V49" s="18"/>
      <c r="W49" s="18"/>
      <c r="X49" s="18"/>
      <c r="Y49" s="18"/>
      <c r="Z49" s="3"/>
      <c r="AA49" s="18"/>
      <c r="AB49" s="19"/>
      <c r="AC49" s="3"/>
    </row>
    <row r="50" spans="1:29" ht="12.75" x14ac:dyDescent="0.2">
      <c r="A50" s="2"/>
      <c r="B50" s="83" t="s">
        <v>460</v>
      </c>
      <c r="C50" s="75" t="s">
        <v>329</v>
      </c>
      <c r="D50" s="243" t="s">
        <v>461</v>
      </c>
      <c r="E50" s="247"/>
      <c r="F50" s="77" t="s">
        <v>3</v>
      </c>
      <c r="G50" s="14">
        <v>357.43</v>
      </c>
      <c r="H50" s="14">
        <f>1350*0.9</f>
        <v>1215</v>
      </c>
      <c r="I50" s="14">
        <f>315*0.9</f>
        <v>283.5</v>
      </c>
      <c r="J50" s="14">
        <v>75</v>
      </c>
      <c r="K50" s="14">
        <v>36</v>
      </c>
      <c r="L50" s="14">
        <f t="shared" ref="L50" si="38">G50*J50</f>
        <v>26807.25</v>
      </c>
      <c r="M50" s="14">
        <f>G50*K50</f>
        <v>12867.48</v>
      </c>
      <c r="N50" s="14">
        <f>J50+K50</f>
        <v>111</v>
      </c>
      <c r="O50" s="30">
        <f>G50*N50</f>
        <v>39674.730000000003</v>
      </c>
      <c r="P50" s="29"/>
      <c r="Q50" s="82">
        <v>88.98</v>
      </c>
      <c r="R50" s="78">
        <f>Q50*$M$6+Q50</f>
        <v>113.31603000000001</v>
      </c>
      <c r="S50" s="111">
        <f>R50*0.65</f>
        <v>73.655419500000008</v>
      </c>
      <c r="T50" s="18">
        <f>R50-S50</f>
        <v>39.660610500000004</v>
      </c>
      <c r="U50" s="111"/>
      <c r="V50" s="18"/>
      <c r="W50" s="18"/>
      <c r="X50" s="18"/>
      <c r="Y50" s="18"/>
    </row>
    <row r="51" spans="1:29" ht="12.75" x14ac:dyDescent="0.2">
      <c r="A51" s="2"/>
      <c r="B51" s="83" t="s">
        <v>462</v>
      </c>
      <c r="C51" s="75" t="s">
        <v>463</v>
      </c>
      <c r="D51" s="243" t="s">
        <v>464</v>
      </c>
      <c r="E51" s="247"/>
      <c r="F51" s="77" t="s">
        <v>3</v>
      </c>
      <c r="G51" s="14">
        <v>285.8</v>
      </c>
      <c r="H51" s="14">
        <f>1350*0.9</f>
        <v>1215</v>
      </c>
      <c r="I51" s="14">
        <f>315*0.9</f>
        <v>283.5</v>
      </c>
      <c r="J51" s="14">
        <v>72</v>
      </c>
      <c r="K51" s="14">
        <v>36</v>
      </c>
      <c r="L51" s="14">
        <f t="shared" ref="L51" si="39">G51*J51</f>
        <v>20577.600000000002</v>
      </c>
      <c r="M51" s="14">
        <f>G51*K51</f>
        <v>10288.800000000001</v>
      </c>
      <c r="N51" s="14">
        <f>J51+K51</f>
        <v>108</v>
      </c>
      <c r="O51" s="30">
        <f>G51*N51</f>
        <v>30866.400000000001</v>
      </c>
      <c r="P51" s="29"/>
      <c r="Q51" s="82">
        <v>86.73</v>
      </c>
      <c r="R51" s="78">
        <f>Q51*$M$6+Q51</f>
        <v>110.45065500000001</v>
      </c>
      <c r="S51" s="111"/>
      <c r="T51" s="18"/>
      <c r="U51" s="111"/>
      <c r="V51" s="18"/>
      <c r="W51" s="18"/>
      <c r="X51" s="18"/>
      <c r="Y51" s="18"/>
    </row>
    <row r="52" spans="1:29" ht="12.75" x14ac:dyDescent="0.2">
      <c r="A52" s="2"/>
      <c r="B52" s="83" t="s">
        <v>330</v>
      </c>
      <c r="C52" s="75">
        <v>85233</v>
      </c>
      <c r="D52" s="243" t="s">
        <v>331</v>
      </c>
      <c r="E52" s="244"/>
      <c r="F52" s="77" t="s">
        <v>4</v>
      </c>
      <c r="G52" s="14">
        <v>2.42</v>
      </c>
      <c r="H52" s="14"/>
      <c r="I52" s="14"/>
      <c r="J52" s="14">
        <v>1839.5</v>
      </c>
      <c r="K52" s="14">
        <v>991</v>
      </c>
      <c r="L52" s="14">
        <f t="shared" ref="L52" si="40">G52*J52</f>
        <v>4451.59</v>
      </c>
      <c r="M52" s="14">
        <f>G52*K52</f>
        <v>2398.2199999999998</v>
      </c>
      <c r="N52" s="14">
        <f>J52+K52</f>
        <v>2830.5</v>
      </c>
      <c r="O52" s="30">
        <f>G52*N52</f>
        <v>6849.8099999999995</v>
      </c>
      <c r="P52" s="29"/>
      <c r="Q52" s="82">
        <v>2222.98</v>
      </c>
      <c r="R52" s="78">
        <f>Q52*$M$6+Q52</f>
        <v>2830.9650300000003</v>
      </c>
      <c r="S52" s="111"/>
      <c r="T52" s="18"/>
      <c r="U52" s="111"/>
      <c r="V52" s="18"/>
      <c r="W52" s="18"/>
      <c r="X52" s="18"/>
      <c r="Y52" s="18"/>
    </row>
    <row r="53" spans="1:29" ht="14.25" customHeight="1" x14ac:dyDescent="0.2">
      <c r="A53" s="2"/>
      <c r="B53" s="35"/>
      <c r="C53" s="46"/>
      <c r="D53" s="52"/>
      <c r="E53" s="218"/>
      <c r="F53" s="32"/>
      <c r="G53" s="14"/>
      <c r="H53" s="14"/>
      <c r="I53" s="14"/>
      <c r="J53" s="14"/>
      <c r="K53" s="14"/>
      <c r="L53" s="14"/>
      <c r="M53" s="14"/>
      <c r="N53" s="14"/>
      <c r="O53" s="30"/>
      <c r="P53" s="29"/>
      <c r="Q53" s="82"/>
      <c r="R53" s="2"/>
      <c r="S53" s="111"/>
      <c r="T53" s="18"/>
      <c r="U53" s="111"/>
      <c r="V53" s="18"/>
      <c r="W53" s="18"/>
      <c r="X53" s="18"/>
      <c r="Y53" s="18"/>
    </row>
    <row r="54" spans="1:29" ht="14.25" customHeight="1" x14ac:dyDescent="0.2">
      <c r="A54" s="2"/>
      <c r="B54" s="35"/>
      <c r="C54" s="46"/>
      <c r="D54" s="52"/>
      <c r="E54" s="239"/>
      <c r="F54" s="32"/>
      <c r="G54" s="14"/>
      <c r="H54" s="14"/>
      <c r="I54" s="14"/>
      <c r="J54" s="14"/>
      <c r="K54" s="14"/>
      <c r="L54" s="14"/>
      <c r="M54" s="14"/>
      <c r="N54" s="14"/>
      <c r="O54" s="30"/>
      <c r="P54" s="29"/>
      <c r="Q54" s="82"/>
      <c r="R54" s="2"/>
      <c r="S54" s="111"/>
      <c r="T54" s="18"/>
      <c r="U54" s="111"/>
      <c r="V54" s="18"/>
      <c r="W54" s="18"/>
      <c r="X54" s="18"/>
      <c r="Y54" s="18"/>
    </row>
    <row r="55" spans="1:29" ht="12.75" x14ac:dyDescent="0.2">
      <c r="A55" s="2"/>
      <c r="B55" s="35"/>
      <c r="C55" s="47"/>
      <c r="D55" s="52"/>
      <c r="E55" s="218"/>
      <c r="F55" s="32"/>
      <c r="G55" s="14"/>
      <c r="H55" s="14"/>
      <c r="I55" s="14"/>
      <c r="J55" s="14"/>
      <c r="K55" s="14"/>
      <c r="L55" s="14"/>
      <c r="M55" s="14"/>
      <c r="N55" s="14"/>
      <c r="O55" s="30"/>
      <c r="P55" s="29"/>
      <c r="Q55" s="82"/>
      <c r="R55" s="2"/>
      <c r="S55" s="111"/>
      <c r="T55" s="18"/>
      <c r="U55" s="111"/>
      <c r="V55" s="18"/>
      <c r="W55" s="18"/>
      <c r="X55" s="18"/>
      <c r="Y55" s="18"/>
    </row>
    <row r="56" spans="1:29" ht="12.75" x14ac:dyDescent="0.2">
      <c r="A56" s="2"/>
      <c r="B56" s="150">
        <v>5</v>
      </c>
      <c r="C56" s="151"/>
      <c r="D56" s="152" t="s">
        <v>17</v>
      </c>
      <c r="E56" s="153"/>
      <c r="F56" s="154"/>
      <c r="G56" s="155"/>
      <c r="H56" s="155"/>
      <c r="I56" s="155"/>
      <c r="J56" s="155"/>
      <c r="K56" s="155"/>
      <c r="L56" s="155"/>
      <c r="M56" s="156" t="s">
        <v>92</v>
      </c>
      <c r="N56" s="155"/>
      <c r="O56" s="157">
        <f>SUM(O57:O65)</f>
        <v>128291.2209</v>
      </c>
      <c r="P56" s="29"/>
      <c r="Q56" s="82"/>
      <c r="R56" s="2"/>
      <c r="S56" s="111"/>
      <c r="T56" s="18"/>
      <c r="U56" s="111"/>
      <c r="V56" s="18"/>
      <c r="W56" s="18"/>
      <c r="X56" s="18"/>
      <c r="Y56" s="18"/>
    </row>
    <row r="57" spans="1:29" ht="12.75" x14ac:dyDescent="0.2">
      <c r="A57" s="2"/>
      <c r="B57" s="80" t="s">
        <v>440</v>
      </c>
      <c r="C57" s="145" t="s">
        <v>420</v>
      </c>
      <c r="D57" s="71" t="s">
        <v>449</v>
      </c>
      <c r="E57" s="71"/>
      <c r="F57" s="77" t="s">
        <v>450</v>
      </c>
      <c r="G57" s="14">
        <v>8</v>
      </c>
      <c r="H57" s="14">
        <f>66.84*0.9</f>
        <v>60.156000000000006</v>
      </c>
      <c r="I57" s="14">
        <f>18.86*0.9</f>
        <v>16.974</v>
      </c>
      <c r="J57" s="14">
        <v>2843</v>
      </c>
      <c r="K57" s="14">
        <v>1100</v>
      </c>
      <c r="L57" s="14">
        <f>G57*J57</f>
        <v>22744</v>
      </c>
      <c r="M57" s="14">
        <f>G57*K57</f>
        <v>8800</v>
      </c>
      <c r="N57" s="14">
        <f>J57+K57</f>
        <v>3943</v>
      </c>
      <c r="O57" s="30">
        <f>G57*N57</f>
        <v>31544</v>
      </c>
      <c r="P57" s="27"/>
      <c r="Q57" s="82">
        <v>3144.66</v>
      </c>
      <c r="R57" s="78">
        <f>Q57*$M$6+Q57</f>
        <v>4004.72451</v>
      </c>
      <c r="S57" s="111"/>
      <c r="T57" s="18"/>
      <c r="U57" s="111"/>
      <c r="V57" s="18"/>
      <c r="W57" s="18"/>
      <c r="X57" s="18"/>
      <c r="Y57" s="18"/>
    </row>
    <row r="58" spans="1:29" ht="12.75" x14ac:dyDescent="0.2">
      <c r="A58" s="2"/>
      <c r="B58" s="80" t="s">
        <v>441</v>
      </c>
      <c r="C58" s="145">
        <v>92580</v>
      </c>
      <c r="D58" s="71" t="s">
        <v>442</v>
      </c>
      <c r="E58" s="28"/>
      <c r="F58" s="32" t="s">
        <v>3</v>
      </c>
      <c r="G58" s="14">
        <v>413.42</v>
      </c>
      <c r="H58" s="14"/>
      <c r="I58" s="14"/>
      <c r="J58" s="14">
        <v>30</v>
      </c>
      <c r="K58" s="14">
        <v>12</v>
      </c>
      <c r="L58" s="14">
        <f>G58*J58</f>
        <v>12402.6</v>
      </c>
      <c r="M58" s="14">
        <f>G58*K58</f>
        <v>4961.04</v>
      </c>
      <c r="N58" s="14">
        <f>J58+K58</f>
        <v>42</v>
      </c>
      <c r="O58" s="30">
        <f>G58*N58</f>
        <v>17363.64</v>
      </c>
      <c r="P58" s="27"/>
      <c r="Q58" s="82">
        <v>35.76</v>
      </c>
      <c r="R58" s="78">
        <f>Q58*$M$6+Q58</f>
        <v>45.54036</v>
      </c>
      <c r="S58" s="111"/>
      <c r="T58" s="18"/>
      <c r="U58" s="111"/>
      <c r="V58" s="18"/>
      <c r="W58" s="18"/>
      <c r="X58" s="18"/>
      <c r="Y58" s="18"/>
    </row>
    <row r="59" spans="1:29" ht="12.75" x14ac:dyDescent="0.2">
      <c r="A59" s="2"/>
      <c r="B59" s="80" t="s">
        <v>416</v>
      </c>
      <c r="C59" s="48">
        <v>92566</v>
      </c>
      <c r="D59" s="71" t="s">
        <v>417</v>
      </c>
      <c r="E59" s="28"/>
      <c r="F59" s="77" t="s">
        <v>3</v>
      </c>
      <c r="G59" s="14">
        <v>181.25</v>
      </c>
      <c r="H59" s="14"/>
      <c r="I59" s="14"/>
      <c r="J59" s="14">
        <v>12.49</v>
      </c>
      <c r="K59" s="14">
        <v>6.72</v>
      </c>
      <c r="L59" s="14">
        <f>G59*J59</f>
        <v>2263.8125</v>
      </c>
      <c r="M59" s="14">
        <f>G59*K59</f>
        <v>1218</v>
      </c>
      <c r="N59" s="14">
        <f>J59+K59</f>
        <v>19.21</v>
      </c>
      <c r="O59" s="30">
        <f>G59*N59</f>
        <v>3481.8125</v>
      </c>
      <c r="P59" s="27"/>
      <c r="Q59" s="82">
        <v>15.1</v>
      </c>
      <c r="R59" s="78">
        <f>Q59*$M$6+Q59</f>
        <v>19.229849999999999</v>
      </c>
      <c r="S59" s="111">
        <f>R59*0.65</f>
        <v>12.4994025</v>
      </c>
      <c r="T59" s="18">
        <f>R59-S59</f>
        <v>6.7304474999999986</v>
      </c>
      <c r="U59" s="111"/>
      <c r="V59" s="18"/>
      <c r="W59" s="18"/>
      <c r="X59" s="18"/>
      <c r="Y59" s="18"/>
    </row>
    <row r="60" spans="1:29" ht="12.75" x14ac:dyDescent="0.2">
      <c r="A60" s="2"/>
      <c r="B60" s="80" t="s">
        <v>101</v>
      </c>
      <c r="C60" s="48">
        <v>94213</v>
      </c>
      <c r="D60" s="38" t="s">
        <v>18</v>
      </c>
      <c r="E60" s="28"/>
      <c r="F60" s="77" t="s">
        <v>3</v>
      </c>
      <c r="G60" s="14">
        <v>181.25</v>
      </c>
      <c r="H60" s="14"/>
      <c r="I60" s="14"/>
      <c r="J60" s="14">
        <v>38</v>
      </c>
      <c r="K60" s="14">
        <v>9.25</v>
      </c>
      <c r="L60" s="14">
        <f t="shared" ref="L60" si="41">G60*J60</f>
        <v>6887.5</v>
      </c>
      <c r="M60" s="14">
        <f t="shared" ref="M60" si="42">G60*K60</f>
        <v>1676.5625</v>
      </c>
      <c r="N60" s="14">
        <f t="shared" ref="N60" si="43">J60+K60</f>
        <v>47.25</v>
      </c>
      <c r="O60" s="30">
        <f t="shared" ref="O60" si="44">G60*N60</f>
        <v>8564.0625</v>
      </c>
      <c r="P60" s="27"/>
      <c r="Q60" s="147">
        <v>41.14</v>
      </c>
      <c r="R60" s="78">
        <f t="shared" ref="R60" si="45">Q60*$M$6+Q60</f>
        <v>52.39179</v>
      </c>
      <c r="S60" s="111"/>
      <c r="T60" s="18"/>
      <c r="U60" s="111"/>
      <c r="V60" s="18"/>
      <c r="W60" s="18"/>
      <c r="X60" s="18"/>
      <c r="Y60" s="18"/>
    </row>
    <row r="61" spans="1:29" ht="12.75" x14ac:dyDescent="0.2">
      <c r="A61" s="2"/>
      <c r="B61" s="80" t="s">
        <v>115</v>
      </c>
      <c r="C61" s="48">
        <v>94216</v>
      </c>
      <c r="D61" s="74" t="s">
        <v>217</v>
      </c>
      <c r="E61" s="37"/>
      <c r="F61" s="32" t="s">
        <v>3</v>
      </c>
      <c r="G61" s="14">
        <v>413.42</v>
      </c>
      <c r="H61" s="14">
        <f>23.11*0.9</f>
        <v>20.798999999999999</v>
      </c>
      <c r="I61" s="14">
        <f>7.45*0.9</f>
        <v>6.7050000000000001</v>
      </c>
      <c r="J61" s="14">
        <v>104.1</v>
      </c>
      <c r="K61" s="14">
        <v>26.02</v>
      </c>
      <c r="L61" s="14">
        <f>G61*J61</f>
        <v>43037.021999999997</v>
      </c>
      <c r="M61" s="14">
        <f>G61*K61</f>
        <v>10757.188400000001</v>
      </c>
      <c r="N61" s="14">
        <f>J61+K61</f>
        <v>130.12</v>
      </c>
      <c r="O61" s="30">
        <f>G61*N61</f>
        <v>53794.210400000004</v>
      </c>
      <c r="P61" s="27"/>
      <c r="Q61" s="147">
        <v>122.85</v>
      </c>
      <c r="R61" s="78">
        <f>Q61*$M$6+Q61</f>
        <v>156.44947500000001</v>
      </c>
      <c r="S61" s="111"/>
      <c r="T61" s="18"/>
      <c r="U61" s="111"/>
      <c r="V61" s="18"/>
      <c r="W61" s="18"/>
      <c r="X61" s="18"/>
      <c r="Y61" s="18"/>
    </row>
    <row r="62" spans="1:29" ht="12.75" x14ac:dyDescent="0.2">
      <c r="A62" s="2"/>
      <c r="B62" s="80" t="s">
        <v>116</v>
      </c>
      <c r="C62" s="116">
        <v>94229</v>
      </c>
      <c r="D62" s="215" t="s">
        <v>63</v>
      </c>
      <c r="E62" s="216"/>
      <c r="F62" s="77" t="s">
        <v>1</v>
      </c>
      <c r="G62" s="70">
        <v>55.3</v>
      </c>
      <c r="H62" s="14"/>
      <c r="I62" s="14"/>
      <c r="J62" s="14">
        <v>78.97</v>
      </c>
      <c r="K62" s="14">
        <v>33.840000000000003</v>
      </c>
      <c r="L62" s="14">
        <f t="shared" ref="L62:L64" si="46">G62*J62</f>
        <v>4367.0409999999993</v>
      </c>
      <c r="M62" s="14">
        <f t="shared" ref="M62:M64" si="47">G62*K62</f>
        <v>1871.3520000000001</v>
      </c>
      <c r="N62" s="14">
        <f t="shared" ref="N62:N64" si="48">J62+K62</f>
        <v>112.81</v>
      </c>
      <c r="O62" s="30">
        <f t="shared" ref="O62:O64" si="49">G62*N62</f>
        <v>6238.393</v>
      </c>
      <c r="P62" s="27"/>
      <c r="Q62" s="147">
        <v>108.94</v>
      </c>
      <c r="R62" s="99">
        <f t="shared" ref="R62" si="50">Q62*$M$6+Q62</f>
        <v>138.73509000000001</v>
      </c>
      <c r="S62" s="111"/>
      <c r="T62" s="18"/>
      <c r="U62" s="111"/>
      <c r="V62" s="18"/>
      <c r="W62" s="18"/>
      <c r="X62" s="18"/>
      <c r="Y62" s="18"/>
    </row>
    <row r="63" spans="1:29" ht="12.75" x14ac:dyDescent="0.2">
      <c r="A63" s="97"/>
      <c r="B63" s="80" t="s">
        <v>117</v>
      </c>
      <c r="C63" s="120">
        <v>94228</v>
      </c>
      <c r="D63" s="215" t="s">
        <v>64</v>
      </c>
      <c r="E63" s="216"/>
      <c r="F63" s="77" t="s">
        <v>1</v>
      </c>
      <c r="G63" s="70">
        <v>8.6999999999999993</v>
      </c>
      <c r="H63" s="70"/>
      <c r="I63" s="70"/>
      <c r="J63" s="70">
        <v>50</v>
      </c>
      <c r="K63" s="70">
        <v>21.2</v>
      </c>
      <c r="L63" s="14">
        <f t="shared" si="46"/>
        <v>434.99999999999994</v>
      </c>
      <c r="M63" s="14">
        <f t="shared" si="47"/>
        <v>184.43999999999997</v>
      </c>
      <c r="N63" s="14">
        <f t="shared" si="48"/>
        <v>71.2</v>
      </c>
      <c r="O63" s="30">
        <f t="shared" si="49"/>
        <v>619.43999999999994</v>
      </c>
      <c r="P63" s="98"/>
      <c r="Q63" s="82">
        <v>56</v>
      </c>
      <c r="R63" s="78">
        <f t="shared" ref="R63:R65" si="51">Q63*$M$6+Q63</f>
        <v>71.316000000000003</v>
      </c>
      <c r="S63" s="115"/>
      <c r="T63" s="100"/>
      <c r="U63" s="115"/>
      <c r="V63" s="100"/>
      <c r="W63" s="100"/>
      <c r="X63" s="100"/>
      <c r="Y63" s="100"/>
    </row>
    <row r="64" spans="1:29" ht="12.75" customHeight="1" x14ac:dyDescent="0.2">
      <c r="A64" s="2"/>
      <c r="B64" s="80" t="s">
        <v>118</v>
      </c>
      <c r="C64" s="101">
        <v>94231</v>
      </c>
      <c r="D64" s="243" t="s">
        <v>65</v>
      </c>
      <c r="E64" s="244"/>
      <c r="F64" s="102" t="s">
        <v>1</v>
      </c>
      <c r="G64" s="14">
        <v>156.9</v>
      </c>
      <c r="H64" s="14"/>
      <c r="I64" s="14"/>
      <c r="J64" s="14">
        <v>26</v>
      </c>
      <c r="K64" s="14">
        <v>10.5</v>
      </c>
      <c r="L64" s="14">
        <f t="shared" si="46"/>
        <v>4079.4</v>
      </c>
      <c r="M64" s="14">
        <f t="shared" si="47"/>
        <v>1647.45</v>
      </c>
      <c r="N64" s="14">
        <f t="shared" si="48"/>
        <v>36.5</v>
      </c>
      <c r="O64" s="30">
        <f t="shared" si="49"/>
        <v>5726.85</v>
      </c>
      <c r="P64" s="29"/>
      <c r="Q64" s="82">
        <v>29.02</v>
      </c>
      <c r="R64" s="78">
        <f>Q64*$M$6+Q64</f>
        <v>36.956969999999998</v>
      </c>
      <c r="S64" s="111"/>
      <c r="T64" s="18"/>
      <c r="U64" s="111"/>
      <c r="V64" s="18"/>
      <c r="W64" s="18"/>
      <c r="X64" s="18"/>
      <c r="Y64" s="18"/>
    </row>
    <row r="65" spans="1:25" ht="12.75" x14ac:dyDescent="0.2">
      <c r="A65" s="2"/>
      <c r="B65" s="80" t="s">
        <v>119</v>
      </c>
      <c r="C65" s="101">
        <v>55960</v>
      </c>
      <c r="D65" s="243" t="s">
        <v>66</v>
      </c>
      <c r="E65" s="244"/>
      <c r="F65" s="77" t="s">
        <v>3</v>
      </c>
      <c r="G65" s="14">
        <v>181.25</v>
      </c>
      <c r="H65" s="14"/>
      <c r="I65" s="14"/>
      <c r="J65" s="14">
        <v>3.44</v>
      </c>
      <c r="K65" s="14">
        <v>1.85</v>
      </c>
      <c r="L65" s="14">
        <f t="shared" ref="L65" si="52">G65*J65</f>
        <v>623.5</v>
      </c>
      <c r="M65" s="14">
        <f t="shared" ref="M65" si="53">G65*K65</f>
        <v>335.3125</v>
      </c>
      <c r="N65" s="14">
        <f t="shared" ref="N65" si="54">J65+K65</f>
        <v>5.29</v>
      </c>
      <c r="O65" s="30">
        <f t="shared" ref="O65" si="55">G65*N65</f>
        <v>958.8125</v>
      </c>
      <c r="P65" s="29"/>
      <c r="Q65" s="147">
        <v>5.0199999999999996</v>
      </c>
      <c r="R65" s="78">
        <f t="shared" si="51"/>
        <v>6.39297</v>
      </c>
      <c r="S65" s="111"/>
      <c r="T65" s="18"/>
      <c r="U65" s="111"/>
      <c r="V65" s="18"/>
      <c r="W65" s="18"/>
      <c r="X65" s="18"/>
      <c r="Y65" s="18"/>
    </row>
    <row r="66" spans="1:25" ht="12.75" x14ac:dyDescent="0.2">
      <c r="A66" s="2"/>
      <c r="B66" s="84"/>
      <c r="C66" s="46"/>
      <c r="D66" s="213"/>
      <c r="E66" s="214"/>
      <c r="F66" s="77"/>
      <c r="G66" s="14"/>
      <c r="H66" s="14"/>
      <c r="I66" s="14"/>
      <c r="J66" s="14"/>
      <c r="K66" s="14"/>
      <c r="L66" s="14"/>
      <c r="M66" s="14"/>
      <c r="N66" s="14"/>
      <c r="O66" s="30"/>
      <c r="P66" s="29"/>
      <c r="Q66" s="82"/>
      <c r="R66" s="78"/>
      <c r="S66" s="111"/>
      <c r="T66" s="18"/>
      <c r="U66" s="111"/>
      <c r="V66" s="18"/>
      <c r="W66" s="18"/>
      <c r="X66" s="18"/>
      <c r="Y66" s="18"/>
    </row>
    <row r="67" spans="1:25" ht="12.75" x14ac:dyDescent="0.2">
      <c r="A67" s="2"/>
      <c r="B67" s="84"/>
      <c r="C67" s="46"/>
      <c r="D67" s="238"/>
      <c r="E67" s="240"/>
      <c r="F67" s="77"/>
      <c r="G67" s="14"/>
      <c r="H67" s="14"/>
      <c r="I67" s="14"/>
      <c r="J67" s="14"/>
      <c r="K67" s="14"/>
      <c r="L67" s="14"/>
      <c r="M67" s="14"/>
      <c r="N67" s="14"/>
      <c r="O67" s="30"/>
      <c r="P67" s="29"/>
      <c r="Q67" s="82"/>
      <c r="R67" s="78"/>
      <c r="S67" s="111"/>
      <c r="T67" s="18"/>
      <c r="U67" s="111"/>
      <c r="V67" s="18"/>
      <c r="W67" s="18"/>
      <c r="X67" s="18"/>
      <c r="Y67" s="18"/>
    </row>
    <row r="68" spans="1:25" ht="12.75" x14ac:dyDescent="0.2">
      <c r="A68" s="2"/>
      <c r="B68" s="84"/>
      <c r="C68" s="46"/>
      <c r="D68" s="117"/>
      <c r="E68" s="118"/>
      <c r="F68" s="106"/>
      <c r="G68" s="107"/>
      <c r="H68" s="107"/>
      <c r="I68" s="107"/>
      <c r="J68" s="107"/>
      <c r="K68" s="107"/>
      <c r="L68" s="107"/>
      <c r="M68" s="107"/>
      <c r="N68" s="107"/>
      <c r="O68" s="108"/>
      <c r="P68" s="119"/>
      <c r="Q68" s="121"/>
      <c r="R68" s="79"/>
      <c r="S68" s="111"/>
      <c r="T68" s="18"/>
      <c r="U68" s="111"/>
      <c r="V68" s="18"/>
      <c r="W68" s="18"/>
      <c r="X68" s="18"/>
      <c r="Y68" s="18"/>
    </row>
    <row r="69" spans="1:25" ht="12.75" x14ac:dyDescent="0.2">
      <c r="A69" s="2"/>
      <c r="B69" s="150">
        <v>6</v>
      </c>
      <c r="C69" s="151"/>
      <c r="D69" s="158" t="s">
        <v>49</v>
      </c>
      <c r="E69" s="159"/>
      <c r="F69" s="154"/>
      <c r="G69" s="155"/>
      <c r="H69" s="155"/>
      <c r="I69" s="155"/>
      <c r="J69" s="155"/>
      <c r="K69" s="155"/>
      <c r="L69" s="155"/>
      <c r="M69" s="156" t="s">
        <v>94</v>
      </c>
      <c r="N69" s="155"/>
      <c r="O69" s="157">
        <f>SUM(O70:O80)</f>
        <v>66505.285300000003</v>
      </c>
      <c r="P69" s="27"/>
      <c r="Q69" s="82"/>
      <c r="R69" s="2"/>
      <c r="S69" s="111"/>
      <c r="T69" s="18"/>
      <c r="U69" s="111"/>
      <c r="V69" s="18"/>
      <c r="W69" s="18"/>
      <c r="X69" s="18"/>
      <c r="Y69" s="18"/>
    </row>
    <row r="70" spans="1:25" ht="12.75" x14ac:dyDescent="0.2">
      <c r="A70" s="2"/>
      <c r="B70" s="80" t="s">
        <v>68</v>
      </c>
      <c r="C70" s="145" t="s">
        <v>100</v>
      </c>
      <c r="D70" s="71" t="s">
        <v>93</v>
      </c>
      <c r="E70" s="28"/>
      <c r="F70" s="77" t="s">
        <v>4</v>
      </c>
      <c r="G70" s="14">
        <v>12.56</v>
      </c>
      <c r="H70" s="14"/>
      <c r="I70" s="14"/>
      <c r="J70" s="14">
        <v>69.2</v>
      </c>
      <c r="K70" s="14">
        <v>36</v>
      </c>
      <c r="L70" s="14">
        <f t="shared" ref="L70:L71" si="56">G70*J70</f>
        <v>869.15200000000004</v>
      </c>
      <c r="M70" s="14">
        <f t="shared" ref="M70:M71" si="57">G70*K70</f>
        <v>452.16</v>
      </c>
      <c r="N70" s="14">
        <f t="shared" ref="N70:N71" si="58">J70+K70</f>
        <v>105.2</v>
      </c>
      <c r="O70" s="30">
        <f t="shared" ref="O70:O71" si="59">G70*N70</f>
        <v>1321.3120000000001</v>
      </c>
      <c r="P70" s="27"/>
      <c r="Q70" s="82">
        <v>82.62</v>
      </c>
      <c r="R70" s="78">
        <f t="shared" ref="R70:R176" si="60">Q70*$M$6+Q70</f>
        <v>105.21657</v>
      </c>
      <c r="S70" s="111"/>
      <c r="T70" s="18"/>
      <c r="U70" s="111"/>
      <c r="V70" s="18"/>
      <c r="W70" s="18"/>
      <c r="X70" s="18"/>
      <c r="Y70" s="18"/>
    </row>
    <row r="71" spans="1:25" ht="12.75" x14ac:dyDescent="0.2">
      <c r="A71" s="2"/>
      <c r="B71" s="80" t="s">
        <v>69</v>
      </c>
      <c r="C71" s="145" t="s">
        <v>121</v>
      </c>
      <c r="D71" s="71" t="s">
        <v>122</v>
      </c>
      <c r="E71" s="28"/>
      <c r="F71" s="77" t="s">
        <v>4</v>
      </c>
      <c r="G71" s="14">
        <v>20.09</v>
      </c>
      <c r="H71" s="14"/>
      <c r="I71" s="14"/>
      <c r="J71" s="14">
        <v>239</v>
      </c>
      <c r="K71" s="14">
        <v>103.1</v>
      </c>
      <c r="L71" s="14">
        <f t="shared" si="56"/>
        <v>4801.51</v>
      </c>
      <c r="M71" s="14">
        <f t="shared" si="57"/>
        <v>2071.279</v>
      </c>
      <c r="N71" s="14">
        <f t="shared" si="58"/>
        <v>342.1</v>
      </c>
      <c r="O71" s="30">
        <f t="shared" si="59"/>
        <v>6872.7890000000007</v>
      </c>
      <c r="P71" s="27"/>
      <c r="Q71" s="82">
        <v>268.64</v>
      </c>
      <c r="R71" s="78">
        <f t="shared" si="60"/>
        <v>342.11303999999996</v>
      </c>
      <c r="S71" s="111"/>
      <c r="T71" s="18"/>
      <c r="U71" s="111"/>
      <c r="V71" s="18"/>
      <c r="W71" s="18"/>
      <c r="X71" s="18"/>
      <c r="Y71" s="18"/>
    </row>
    <row r="72" spans="1:25" ht="12.75" x14ac:dyDescent="0.2">
      <c r="A72" s="2"/>
      <c r="B72" s="80" t="s">
        <v>120</v>
      </c>
      <c r="C72" s="145" t="s">
        <v>102</v>
      </c>
      <c r="D72" s="71" t="s">
        <v>103</v>
      </c>
      <c r="E72" s="28"/>
      <c r="F72" s="77" t="s">
        <v>4</v>
      </c>
      <c r="G72" s="14">
        <v>20.09</v>
      </c>
      <c r="H72" s="14"/>
      <c r="I72" s="14"/>
      <c r="J72" s="14">
        <v>84.35</v>
      </c>
      <c r="K72" s="14">
        <v>45.4</v>
      </c>
      <c r="L72" s="14">
        <f t="shared" ref="L72" si="61">G72*J72</f>
        <v>1694.5914999999998</v>
      </c>
      <c r="M72" s="14">
        <f t="shared" ref="M72" si="62">G72*K72</f>
        <v>912.08600000000001</v>
      </c>
      <c r="N72" s="14">
        <f t="shared" ref="N72" si="63">J72+K72</f>
        <v>129.75</v>
      </c>
      <c r="O72" s="30">
        <f t="shared" ref="O72" si="64">G72*N72</f>
        <v>2606.6774999999998</v>
      </c>
      <c r="P72" s="27"/>
      <c r="Q72" s="103">
        <v>101.92</v>
      </c>
      <c r="R72" s="78">
        <f t="shared" si="60"/>
        <v>129.79512</v>
      </c>
      <c r="S72" s="111"/>
      <c r="T72" s="18"/>
      <c r="U72" s="111"/>
      <c r="V72" s="18"/>
      <c r="W72" s="18"/>
      <c r="X72" s="18"/>
      <c r="Y72" s="18"/>
    </row>
    <row r="73" spans="1:25" ht="12.75" x14ac:dyDescent="0.2">
      <c r="A73" s="2"/>
      <c r="B73" s="80" t="s">
        <v>124</v>
      </c>
      <c r="C73" s="75">
        <v>87620</v>
      </c>
      <c r="D73" s="71" t="s">
        <v>123</v>
      </c>
      <c r="E73" s="28"/>
      <c r="F73" s="77" t="s">
        <v>3</v>
      </c>
      <c r="G73" s="14">
        <v>647.66999999999996</v>
      </c>
      <c r="H73" s="14"/>
      <c r="I73" s="14"/>
      <c r="J73" s="14">
        <v>19.89</v>
      </c>
      <c r="K73" s="14">
        <v>10</v>
      </c>
      <c r="L73" s="14">
        <f t="shared" ref="L73:L74" si="65">G73*J73</f>
        <v>12882.156299999999</v>
      </c>
      <c r="M73" s="14">
        <f t="shared" ref="M73:M74" si="66">G73*K73</f>
        <v>6476.7</v>
      </c>
      <c r="N73" s="14">
        <f t="shared" ref="N73:N74" si="67">J73+K73</f>
        <v>29.89</v>
      </c>
      <c r="O73" s="30">
        <f t="shared" ref="O73:O74" si="68">G73*N73</f>
        <v>19358.856299999999</v>
      </c>
      <c r="P73" s="27"/>
      <c r="Q73" s="231">
        <v>25.97</v>
      </c>
      <c r="R73" s="78">
        <f t="shared" si="60"/>
        <v>33.072794999999999</v>
      </c>
      <c r="S73" s="111"/>
      <c r="T73" s="18"/>
      <c r="U73" s="111"/>
      <c r="V73" s="18"/>
      <c r="W73" s="18"/>
      <c r="X73" s="18"/>
      <c r="Y73" s="18"/>
    </row>
    <row r="74" spans="1:25" ht="12.75" x14ac:dyDescent="0.2">
      <c r="A74" s="2"/>
      <c r="B74" s="80" t="s">
        <v>125</v>
      </c>
      <c r="C74" s="75">
        <v>87263</v>
      </c>
      <c r="D74" s="71" t="s">
        <v>345</v>
      </c>
      <c r="E74" s="28"/>
      <c r="F74" s="77" t="s">
        <v>3</v>
      </c>
      <c r="G74" s="14">
        <v>279.35000000000002</v>
      </c>
      <c r="H74" s="14"/>
      <c r="I74" s="14"/>
      <c r="J74" s="14">
        <v>76.3</v>
      </c>
      <c r="K74" s="14">
        <v>25.4</v>
      </c>
      <c r="L74" s="14">
        <f t="shared" si="65"/>
        <v>21314.405000000002</v>
      </c>
      <c r="M74" s="14">
        <f t="shared" si="66"/>
        <v>7095.49</v>
      </c>
      <c r="N74" s="14">
        <f t="shared" si="67"/>
        <v>101.69999999999999</v>
      </c>
      <c r="O74" s="30">
        <f t="shared" si="68"/>
        <v>28409.895</v>
      </c>
      <c r="P74" s="27"/>
      <c r="Q74" s="103">
        <v>79.88</v>
      </c>
      <c r="R74" s="78">
        <f t="shared" si="60"/>
        <v>101.72718</v>
      </c>
      <c r="S74" s="111"/>
      <c r="T74" s="18"/>
      <c r="U74" s="111"/>
      <c r="V74" s="18"/>
      <c r="W74" s="18"/>
      <c r="X74" s="18"/>
      <c r="Y74" s="18"/>
    </row>
    <row r="75" spans="1:25" ht="12.75" x14ac:dyDescent="0.2">
      <c r="A75" s="2"/>
      <c r="B75" s="80" t="s">
        <v>126</v>
      </c>
      <c r="C75" s="75">
        <v>88650</v>
      </c>
      <c r="D75" s="71" t="s">
        <v>346</v>
      </c>
      <c r="E75" s="28"/>
      <c r="F75" s="77" t="s">
        <v>1</v>
      </c>
      <c r="G75" s="14">
        <v>142.56</v>
      </c>
      <c r="H75" s="14"/>
      <c r="I75" s="14"/>
      <c r="J75" s="14">
        <v>7.3</v>
      </c>
      <c r="K75" s="14">
        <v>3.95</v>
      </c>
      <c r="L75" s="14">
        <f t="shared" ref="L75:L80" si="69">G75*J75</f>
        <v>1040.6880000000001</v>
      </c>
      <c r="M75" s="14">
        <f t="shared" ref="M75:M80" si="70">G75*K75</f>
        <v>563.11200000000008</v>
      </c>
      <c r="N75" s="14">
        <f t="shared" ref="N75:N80" si="71">J75+K75</f>
        <v>11.25</v>
      </c>
      <c r="O75" s="30">
        <f t="shared" ref="O75:O80" si="72">G75*N75</f>
        <v>1603.8</v>
      </c>
      <c r="P75" s="27"/>
      <c r="Q75" s="103">
        <v>8.86</v>
      </c>
      <c r="R75" s="78">
        <f t="shared" si="60"/>
        <v>11.28321</v>
      </c>
      <c r="S75" s="111"/>
      <c r="T75" s="18"/>
      <c r="U75" s="111"/>
      <c r="V75" s="18"/>
      <c r="W75" s="18"/>
      <c r="X75" s="18"/>
      <c r="Y75" s="18"/>
    </row>
    <row r="76" spans="1:25" ht="12.75" x14ac:dyDescent="0.2">
      <c r="A76" s="2"/>
      <c r="B76" s="40" t="s">
        <v>127</v>
      </c>
      <c r="C76" s="49">
        <v>84161</v>
      </c>
      <c r="D76" s="71" t="s">
        <v>155</v>
      </c>
      <c r="E76" s="28"/>
      <c r="F76" s="77" t="s">
        <v>1</v>
      </c>
      <c r="G76" s="14">
        <v>30.2</v>
      </c>
      <c r="H76" s="14"/>
      <c r="I76" s="14"/>
      <c r="J76" s="14">
        <v>72.599999999999994</v>
      </c>
      <c r="K76" s="14">
        <v>39.1</v>
      </c>
      <c r="L76" s="14">
        <f t="shared" si="69"/>
        <v>2192.52</v>
      </c>
      <c r="M76" s="14">
        <f t="shared" si="70"/>
        <v>1180.82</v>
      </c>
      <c r="N76" s="14">
        <f t="shared" si="71"/>
        <v>111.69999999999999</v>
      </c>
      <c r="O76" s="30">
        <f t="shared" si="72"/>
        <v>3373.3399999999997</v>
      </c>
      <c r="P76" s="27"/>
      <c r="Q76" s="103">
        <v>87.73</v>
      </c>
      <c r="R76" s="78">
        <f t="shared" si="60"/>
        <v>111.72415500000001</v>
      </c>
      <c r="S76" s="111"/>
      <c r="T76" s="18"/>
      <c r="U76" s="111"/>
      <c r="V76" s="18"/>
      <c r="W76" s="18"/>
      <c r="X76" s="18"/>
      <c r="Y76" s="18"/>
    </row>
    <row r="77" spans="1:25" ht="12.75" x14ac:dyDescent="0.2">
      <c r="A77" s="2"/>
      <c r="B77" s="40" t="s">
        <v>365</v>
      </c>
      <c r="C77" s="145" t="s">
        <v>100</v>
      </c>
      <c r="D77" s="71" t="s">
        <v>93</v>
      </c>
      <c r="E77" s="28"/>
      <c r="F77" s="77" t="s">
        <v>4</v>
      </c>
      <c r="G77" s="14">
        <v>2.92</v>
      </c>
      <c r="H77" s="14"/>
      <c r="I77" s="14"/>
      <c r="J77" s="14">
        <f t="shared" ref="J77:K79" si="73">J70</f>
        <v>69.2</v>
      </c>
      <c r="K77" s="14">
        <f t="shared" si="73"/>
        <v>36</v>
      </c>
      <c r="L77" s="14">
        <f t="shared" si="69"/>
        <v>202.06399999999999</v>
      </c>
      <c r="M77" s="14">
        <f t="shared" si="70"/>
        <v>105.12</v>
      </c>
      <c r="N77" s="14">
        <f t="shared" si="71"/>
        <v>105.2</v>
      </c>
      <c r="O77" s="30">
        <f t="shared" si="72"/>
        <v>307.18400000000003</v>
      </c>
      <c r="P77" s="27"/>
      <c r="Q77" s="82">
        <v>82.62</v>
      </c>
      <c r="R77" s="78">
        <f t="shared" ref="R77:R80" si="74">Q77*$M$6+Q77</f>
        <v>105.21657</v>
      </c>
      <c r="S77" s="111"/>
      <c r="T77" s="18"/>
      <c r="U77" s="111"/>
      <c r="V77" s="18"/>
      <c r="W77" s="18"/>
      <c r="X77" s="18"/>
      <c r="Y77" s="18"/>
    </row>
    <row r="78" spans="1:25" ht="12.75" x14ac:dyDescent="0.2">
      <c r="A78" s="2"/>
      <c r="B78" s="40" t="s">
        <v>366</v>
      </c>
      <c r="C78" s="145" t="s">
        <v>121</v>
      </c>
      <c r="D78" s="71" t="s">
        <v>122</v>
      </c>
      <c r="E78" s="28"/>
      <c r="F78" s="77" t="s">
        <v>4</v>
      </c>
      <c r="G78" s="14">
        <v>3.69</v>
      </c>
      <c r="H78" s="14"/>
      <c r="I78" s="14"/>
      <c r="J78" s="14">
        <f t="shared" si="73"/>
        <v>239</v>
      </c>
      <c r="K78" s="14">
        <f t="shared" si="73"/>
        <v>103.1</v>
      </c>
      <c r="L78" s="14">
        <f t="shared" si="69"/>
        <v>881.91</v>
      </c>
      <c r="M78" s="14">
        <f t="shared" si="70"/>
        <v>380.43899999999996</v>
      </c>
      <c r="N78" s="14">
        <f t="shared" si="71"/>
        <v>342.1</v>
      </c>
      <c r="O78" s="30">
        <f t="shared" si="72"/>
        <v>1262.3490000000002</v>
      </c>
      <c r="P78" s="27"/>
      <c r="Q78" s="82">
        <v>268.64</v>
      </c>
      <c r="R78" s="78">
        <f t="shared" si="74"/>
        <v>342.11303999999996</v>
      </c>
      <c r="S78" s="111"/>
      <c r="T78" s="18"/>
      <c r="U78" s="111"/>
      <c r="V78" s="18"/>
      <c r="W78" s="18"/>
      <c r="X78" s="18"/>
      <c r="Y78" s="18"/>
    </row>
    <row r="79" spans="1:25" ht="12.75" x14ac:dyDescent="0.2">
      <c r="A79" s="2"/>
      <c r="B79" s="40" t="s">
        <v>367</v>
      </c>
      <c r="C79" s="145" t="s">
        <v>102</v>
      </c>
      <c r="D79" s="71" t="s">
        <v>103</v>
      </c>
      <c r="E79" s="28"/>
      <c r="F79" s="77" t="s">
        <v>4</v>
      </c>
      <c r="G79" s="14">
        <v>3.69</v>
      </c>
      <c r="H79" s="14"/>
      <c r="I79" s="14"/>
      <c r="J79" s="14">
        <f t="shared" si="73"/>
        <v>84.35</v>
      </c>
      <c r="K79" s="14">
        <f t="shared" si="73"/>
        <v>45.4</v>
      </c>
      <c r="L79" s="14">
        <f t="shared" si="69"/>
        <v>311.25149999999996</v>
      </c>
      <c r="M79" s="14">
        <f t="shared" si="70"/>
        <v>167.52599999999998</v>
      </c>
      <c r="N79" s="14">
        <f t="shared" si="71"/>
        <v>129.75</v>
      </c>
      <c r="O79" s="30">
        <f t="shared" si="72"/>
        <v>478.77749999999997</v>
      </c>
      <c r="P79" s="27"/>
      <c r="Q79" s="103">
        <v>101.92</v>
      </c>
      <c r="R79" s="78">
        <f t="shared" si="74"/>
        <v>129.79512</v>
      </c>
      <c r="S79" s="111"/>
      <c r="T79" s="18"/>
      <c r="U79" s="111"/>
      <c r="V79" s="18"/>
      <c r="W79" s="18"/>
      <c r="X79" s="18"/>
      <c r="Y79" s="18"/>
    </row>
    <row r="80" spans="1:25" ht="12.75" x14ac:dyDescent="0.2">
      <c r="A80" s="2"/>
      <c r="B80" s="40" t="s">
        <v>368</v>
      </c>
      <c r="C80" s="75" t="s">
        <v>371</v>
      </c>
      <c r="D80" s="71" t="s">
        <v>370</v>
      </c>
      <c r="E80" s="28"/>
      <c r="F80" s="77" t="s">
        <v>3</v>
      </c>
      <c r="G80" s="14">
        <v>12.26</v>
      </c>
      <c r="H80" s="14"/>
      <c r="I80" s="14"/>
      <c r="J80" s="14">
        <v>48.3</v>
      </c>
      <c r="K80" s="14">
        <v>25.95</v>
      </c>
      <c r="L80" s="14">
        <f t="shared" si="69"/>
        <v>592.1579999999999</v>
      </c>
      <c r="M80" s="14">
        <f t="shared" si="70"/>
        <v>318.14699999999999</v>
      </c>
      <c r="N80" s="14">
        <f t="shared" si="71"/>
        <v>74.25</v>
      </c>
      <c r="O80" s="30">
        <f t="shared" si="72"/>
        <v>910.30499999999995</v>
      </c>
      <c r="P80" s="27"/>
      <c r="Q80" s="103">
        <v>58.34</v>
      </c>
      <c r="R80" s="78">
        <f t="shared" si="74"/>
        <v>74.295990000000003</v>
      </c>
      <c r="S80" s="111"/>
      <c r="T80" s="18"/>
      <c r="U80" s="111"/>
      <c r="V80" s="18"/>
      <c r="W80" s="18"/>
      <c r="X80" s="18"/>
      <c r="Y80" s="18"/>
    </row>
    <row r="81" spans="1:25" ht="12.75" x14ac:dyDescent="0.2">
      <c r="A81" s="2"/>
      <c r="B81" s="40"/>
      <c r="C81" s="75"/>
      <c r="D81" s="71"/>
      <c r="E81" s="28"/>
      <c r="F81" s="77"/>
      <c r="G81" s="14"/>
      <c r="H81" s="14"/>
      <c r="I81" s="14"/>
      <c r="J81" s="14"/>
      <c r="K81" s="14"/>
      <c r="L81" s="14"/>
      <c r="M81" s="14"/>
      <c r="N81" s="14"/>
      <c r="O81" s="30"/>
      <c r="P81" s="27"/>
      <c r="Q81" s="103"/>
      <c r="R81" s="78"/>
      <c r="S81" s="111"/>
      <c r="T81" s="18"/>
      <c r="U81" s="111"/>
      <c r="V81" s="18"/>
      <c r="W81" s="18"/>
      <c r="X81" s="18"/>
      <c r="Y81" s="18"/>
    </row>
    <row r="82" spans="1:25" ht="12.75" x14ac:dyDescent="0.2">
      <c r="A82" s="2"/>
      <c r="B82" s="40"/>
      <c r="C82" s="75"/>
      <c r="D82" s="71"/>
      <c r="E82" s="28"/>
      <c r="F82" s="77"/>
      <c r="G82" s="14"/>
      <c r="H82" s="14"/>
      <c r="I82" s="14"/>
      <c r="J82" s="14"/>
      <c r="K82" s="14"/>
      <c r="L82" s="14"/>
      <c r="M82" s="14"/>
      <c r="N82" s="14"/>
      <c r="O82" s="30"/>
      <c r="P82" s="27"/>
      <c r="Q82" s="103"/>
      <c r="R82" s="78"/>
      <c r="S82" s="111"/>
      <c r="T82" s="18"/>
      <c r="U82" s="111"/>
      <c r="V82" s="18"/>
      <c r="W82" s="18"/>
      <c r="X82" s="18"/>
      <c r="Y82" s="18"/>
    </row>
    <row r="83" spans="1:25" ht="12.75" x14ac:dyDescent="0.2">
      <c r="A83" s="2"/>
      <c r="B83" s="40"/>
      <c r="C83" s="49"/>
      <c r="D83" s="71"/>
      <c r="E83" s="28"/>
      <c r="F83" s="77"/>
      <c r="G83" s="14"/>
      <c r="H83" s="14"/>
      <c r="I83" s="14"/>
      <c r="J83" s="14"/>
      <c r="K83" s="14"/>
      <c r="L83" s="14"/>
      <c r="M83" s="14"/>
      <c r="N83" s="14"/>
      <c r="O83" s="30"/>
      <c r="P83" s="27"/>
      <c r="Q83" s="103"/>
      <c r="R83" s="79"/>
      <c r="S83" s="111"/>
      <c r="T83" s="18"/>
      <c r="U83" s="111"/>
      <c r="V83" s="18"/>
      <c r="W83" s="18"/>
      <c r="X83" s="18"/>
      <c r="Y83" s="18"/>
    </row>
    <row r="84" spans="1:25" ht="12.75" x14ac:dyDescent="0.2">
      <c r="A84" s="2"/>
      <c r="B84" s="150">
        <v>7</v>
      </c>
      <c r="C84" s="165"/>
      <c r="D84" s="158" t="s">
        <v>50</v>
      </c>
      <c r="E84" s="159"/>
      <c r="F84" s="154"/>
      <c r="G84" s="155"/>
      <c r="H84" s="155"/>
      <c r="I84" s="155"/>
      <c r="J84" s="155"/>
      <c r="K84" s="155"/>
      <c r="L84" s="155"/>
      <c r="M84" s="156" t="s">
        <v>95</v>
      </c>
      <c r="N84" s="155"/>
      <c r="O84" s="157">
        <f>SUM(O85:O91)</f>
        <v>100729.4898</v>
      </c>
      <c r="P84" s="27"/>
      <c r="Q84" s="103"/>
      <c r="R84" s="79"/>
      <c r="S84" s="111"/>
      <c r="T84" s="18"/>
      <c r="U84" s="111"/>
      <c r="V84" s="18"/>
      <c r="W84" s="18"/>
      <c r="X84" s="18"/>
      <c r="Y84" s="18"/>
    </row>
    <row r="85" spans="1:25" ht="12.75" x14ac:dyDescent="0.2">
      <c r="A85" s="2"/>
      <c r="B85" s="80" t="s">
        <v>44</v>
      </c>
      <c r="C85" s="49">
        <v>87879</v>
      </c>
      <c r="D85" s="71" t="s">
        <v>67</v>
      </c>
      <c r="E85" s="28"/>
      <c r="F85" s="77" t="s">
        <v>3</v>
      </c>
      <c r="G85" s="14">
        <v>2058.27</v>
      </c>
      <c r="H85" s="14"/>
      <c r="I85" s="14"/>
      <c r="J85" s="14">
        <v>2.23</v>
      </c>
      <c r="K85" s="14">
        <v>1.19</v>
      </c>
      <c r="L85" s="14">
        <f t="shared" ref="L85:L86" si="75">G85*J85</f>
        <v>4589.9421000000002</v>
      </c>
      <c r="M85" s="14">
        <f t="shared" ref="M85:M86" si="76">G85*K85</f>
        <v>2449.3413</v>
      </c>
      <c r="N85" s="14">
        <f t="shared" ref="N85:N86" si="77">J85+K85</f>
        <v>3.42</v>
      </c>
      <c r="O85" s="30">
        <f t="shared" ref="O85:O86" si="78">G85*N85</f>
        <v>7039.2833999999993</v>
      </c>
      <c r="P85" s="27"/>
      <c r="Q85" s="231">
        <v>2.97</v>
      </c>
      <c r="R85" s="78">
        <f t="shared" si="60"/>
        <v>3.7822950000000004</v>
      </c>
      <c r="S85" s="111"/>
      <c r="T85" s="18"/>
      <c r="U85" s="111"/>
      <c r="V85" s="18"/>
      <c r="W85" s="18"/>
      <c r="X85" s="18"/>
      <c r="Y85" s="18"/>
    </row>
    <row r="86" spans="1:25" ht="12.75" x14ac:dyDescent="0.2">
      <c r="A86" s="2"/>
      <c r="B86" s="80" t="s">
        <v>421</v>
      </c>
      <c r="C86" s="49">
        <v>89173</v>
      </c>
      <c r="D86" s="71" t="s">
        <v>422</v>
      </c>
      <c r="E86" s="28"/>
      <c r="F86" s="77" t="s">
        <v>3</v>
      </c>
      <c r="G86" s="14">
        <v>1037.28</v>
      </c>
      <c r="H86" s="14"/>
      <c r="I86" s="14"/>
      <c r="J86" s="14">
        <v>12.2</v>
      </c>
      <c r="K86" s="14">
        <v>18.39</v>
      </c>
      <c r="L86" s="14">
        <f t="shared" si="75"/>
        <v>12654.815999999999</v>
      </c>
      <c r="M86" s="14">
        <f t="shared" si="76"/>
        <v>19075.5792</v>
      </c>
      <c r="N86" s="14">
        <f t="shared" si="77"/>
        <v>30.59</v>
      </c>
      <c r="O86" s="30">
        <f t="shared" si="78"/>
        <v>31730.395199999999</v>
      </c>
      <c r="P86" s="27"/>
      <c r="Q86" s="231">
        <v>26.44</v>
      </c>
      <c r="R86" s="78">
        <f t="shared" ref="R86" si="79">Q86*$M$6+Q86</f>
        <v>33.671340000000001</v>
      </c>
      <c r="S86" s="111"/>
      <c r="T86" s="18"/>
      <c r="U86" s="111"/>
      <c r="V86" s="18"/>
      <c r="W86" s="18"/>
      <c r="X86" s="18"/>
      <c r="Y86" s="18"/>
    </row>
    <row r="87" spans="1:25" ht="12.75" x14ac:dyDescent="0.2">
      <c r="A87" s="2"/>
      <c r="B87" s="80" t="s">
        <v>424</v>
      </c>
      <c r="C87" s="49">
        <v>87792</v>
      </c>
      <c r="D87" s="71" t="s">
        <v>423</v>
      </c>
      <c r="E87" s="28"/>
      <c r="F87" s="77" t="s">
        <v>3</v>
      </c>
      <c r="G87" s="14">
        <v>1020.99</v>
      </c>
      <c r="H87" s="14"/>
      <c r="I87" s="14"/>
      <c r="J87" s="14">
        <v>13.2</v>
      </c>
      <c r="K87" s="14">
        <v>19.399999999999999</v>
      </c>
      <c r="L87" s="14">
        <f t="shared" ref="L87" si="80">G87*J87</f>
        <v>13477.067999999999</v>
      </c>
      <c r="M87" s="14">
        <f t="shared" ref="M87" si="81">G87*K87</f>
        <v>19807.205999999998</v>
      </c>
      <c r="N87" s="14">
        <f t="shared" ref="N87" si="82">J87+K87</f>
        <v>32.599999999999994</v>
      </c>
      <c r="O87" s="30">
        <f t="shared" ref="O87" si="83">G87*N87</f>
        <v>33284.273999999998</v>
      </c>
      <c r="P87" s="27"/>
      <c r="Q87" s="231">
        <v>27.43</v>
      </c>
      <c r="R87" s="78">
        <f t="shared" si="60"/>
        <v>34.932105</v>
      </c>
      <c r="S87" s="111"/>
      <c r="T87" s="18"/>
      <c r="U87" s="111"/>
      <c r="V87" s="18"/>
      <c r="W87" s="18"/>
      <c r="X87" s="18"/>
      <c r="Y87" s="18"/>
    </row>
    <row r="88" spans="1:25" ht="12.75" x14ac:dyDescent="0.2">
      <c r="A88" s="2"/>
      <c r="B88" s="80" t="s">
        <v>52</v>
      </c>
      <c r="C88" s="49" t="s">
        <v>261</v>
      </c>
      <c r="D88" s="71" t="s">
        <v>128</v>
      </c>
      <c r="E88" s="28"/>
      <c r="F88" s="77" t="s">
        <v>3</v>
      </c>
      <c r="G88" s="14">
        <f>G87-G89</f>
        <v>874.88</v>
      </c>
      <c r="H88" s="14"/>
      <c r="I88" s="14"/>
      <c r="J88" s="14">
        <v>3.94</v>
      </c>
      <c r="K88" s="14">
        <v>19.05</v>
      </c>
      <c r="L88" s="14">
        <f t="shared" ref="L88" si="84">G88*J88</f>
        <v>3447.0272</v>
      </c>
      <c r="M88" s="14">
        <f t="shared" ref="M88" si="85">G88*K88</f>
        <v>16666.464</v>
      </c>
      <c r="N88" s="14">
        <f t="shared" ref="N88" si="86">J88+K88</f>
        <v>22.990000000000002</v>
      </c>
      <c r="O88" s="30">
        <f t="shared" ref="O88" si="87">G88*N88</f>
        <v>20113.4912</v>
      </c>
      <c r="P88" s="27"/>
      <c r="Q88" s="231">
        <v>19.91</v>
      </c>
      <c r="R88" s="78">
        <f t="shared" ref="R88:R89" si="88">Q88*$M$6+Q88</f>
        <v>25.355385000000002</v>
      </c>
      <c r="S88" s="111"/>
      <c r="T88" s="18"/>
      <c r="U88" s="111"/>
      <c r="V88" s="18"/>
      <c r="W88" s="18"/>
      <c r="X88" s="18"/>
      <c r="Y88" s="18"/>
    </row>
    <row r="89" spans="1:25" ht="12.75" x14ac:dyDescent="0.2">
      <c r="A89" s="2"/>
      <c r="B89" s="80" t="s">
        <v>129</v>
      </c>
      <c r="C89" s="49">
        <v>87273</v>
      </c>
      <c r="D89" s="71" t="s">
        <v>349</v>
      </c>
      <c r="E89" s="28"/>
      <c r="F89" s="77" t="s">
        <v>3</v>
      </c>
      <c r="G89" s="14">
        <v>146.11000000000001</v>
      </c>
      <c r="H89" s="14"/>
      <c r="I89" s="14"/>
      <c r="J89" s="14">
        <v>41.02</v>
      </c>
      <c r="K89" s="14">
        <v>17.579999999999998</v>
      </c>
      <c r="L89" s="14">
        <f t="shared" ref="L89" si="89">G89*J89</f>
        <v>5993.4322000000011</v>
      </c>
      <c r="M89" s="14">
        <f t="shared" ref="M89" si="90">G89*K89</f>
        <v>2568.6138000000001</v>
      </c>
      <c r="N89" s="14">
        <f t="shared" ref="N89" si="91">J89+K89</f>
        <v>58.6</v>
      </c>
      <c r="O89" s="30">
        <f t="shared" ref="O89" si="92">G89*N89</f>
        <v>8562.0460000000003</v>
      </c>
      <c r="P89" s="27"/>
      <c r="Q89" s="231">
        <v>52.41</v>
      </c>
      <c r="R89" s="78">
        <f t="shared" si="88"/>
        <v>66.744135</v>
      </c>
      <c r="S89" s="111"/>
      <c r="T89" s="18"/>
      <c r="U89" s="111"/>
      <c r="V89" s="18"/>
      <c r="W89" s="18"/>
      <c r="X89" s="18"/>
      <c r="Y89" s="18"/>
    </row>
    <row r="90" spans="1:25" ht="12.75" x14ac:dyDescent="0.2">
      <c r="A90" s="2"/>
      <c r="B90" s="80"/>
      <c r="C90" s="49"/>
      <c r="D90" s="71"/>
      <c r="E90" s="28"/>
      <c r="F90" s="77"/>
      <c r="G90" s="14"/>
      <c r="H90" s="14"/>
      <c r="I90" s="14"/>
      <c r="J90" s="14"/>
      <c r="K90" s="14"/>
      <c r="L90" s="14"/>
      <c r="M90" s="14"/>
      <c r="N90" s="14"/>
      <c r="O90" s="30"/>
      <c r="P90" s="27"/>
      <c r="Q90" s="103"/>
      <c r="R90" s="78"/>
      <c r="S90" s="111"/>
      <c r="T90" s="18"/>
      <c r="U90" s="111"/>
      <c r="V90" s="18"/>
      <c r="W90" s="18"/>
      <c r="X90" s="18"/>
      <c r="Y90" s="18"/>
    </row>
    <row r="91" spans="1:25" ht="12.75" x14ac:dyDescent="0.2">
      <c r="A91" s="2"/>
      <c r="B91" s="40"/>
      <c r="C91" s="49"/>
      <c r="D91" s="71"/>
      <c r="E91" s="28"/>
      <c r="F91" s="77"/>
      <c r="G91" s="14"/>
      <c r="H91" s="14"/>
      <c r="I91" s="14"/>
      <c r="J91" s="14"/>
      <c r="K91" s="14"/>
      <c r="L91" s="14"/>
      <c r="M91" s="14"/>
      <c r="N91" s="14"/>
      <c r="O91" s="30"/>
      <c r="P91" s="27"/>
      <c r="Q91" s="103"/>
      <c r="R91" s="79"/>
      <c r="S91" s="111"/>
      <c r="T91" s="18"/>
      <c r="U91" s="111"/>
      <c r="V91" s="18"/>
      <c r="W91" s="18"/>
      <c r="X91" s="18"/>
      <c r="Y91" s="18"/>
    </row>
    <row r="92" spans="1:25" ht="12.75" x14ac:dyDescent="0.2">
      <c r="A92" s="2"/>
      <c r="B92" s="40"/>
      <c r="C92" s="49"/>
      <c r="D92" s="71"/>
      <c r="E92" s="28"/>
      <c r="F92" s="77"/>
      <c r="G92" s="14"/>
      <c r="H92" s="14"/>
      <c r="I92" s="14"/>
      <c r="J92" s="14"/>
      <c r="K92" s="14"/>
      <c r="L92" s="14"/>
      <c r="M92" s="14"/>
      <c r="N92" s="14"/>
      <c r="O92" s="30"/>
      <c r="P92" s="27"/>
      <c r="Q92" s="103"/>
      <c r="R92" s="79"/>
      <c r="S92" s="111"/>
      <c r="T92" s="18"/>
      <c r="U92" s="111"/>
      <c r="V92" s="18"/>
      <c r="W92" s="18"/>
      <c r="X92" s="18"/>
      <c r="Y92" s="18"/>
    </row>
    <row r="93" spans="1:25" ht="12.75" x14ac:dyDescent="0.2">
      <c r="A93" s="2"/>
      <c r="B93" s="40"/>
      <c r="C93" s="49"/>
      <c r="D93" s="104"/>
      <c r="E93" s="105"/>
      <c r="F93" s="106"/>
      <c r="G93" s="107"/>
      <c r="H93" s="107"/>
      <c r="I93" s="107"/>
      <c r="J93" s="107"/>
      <c r="K93" s="107"/>
      <c r="L93" s="107"/>
      <c r="M93" s="107"/>
      <c r="N93" s="107"/>
      <c r="O93" s="108"/>
      <c r="P93" s="109"/>
      <c r="Q93" s="110"/>
      <c r="R93" s="79"/>
      <c r="S93" s="111"/>
      <c r="T93" s="18"/>
      <c r="U93" s="111"/>
      <c r="V93" s="18"/>
      <c r="W93" s="18"/>
      <c r="X93" s="18"/>
      <c r="Y93" s="18"/>
    </row>
    <row r="94" spans="1:25" ht="12.75" x14ac:dyDescent="0.2">
      <c r="A94" s="2"/>
      <c r="B94" s="150">
        <v>8</v>
      </c>
      <c r="C94" s="165"/>
      <c r="D94" s="158" t="s">
        <v>51</v>
      </c>
      <c r="E94" s="159"/>
      <c r="F94" s="154"/>
      <c r="G94" s="155"/>
      <c r="H94" s="155"/>
      <c r="I94" s="155"/>
      <c r="J94" s="155"/>
      <c r="K94" s="155"/>
      <c r="L94" s="155"/>
      <c r="M94" s="156" t="s">
        <v>96</v>
      </c>
      <c r="N94" s="155"/>
      <c r="O94" s="157">
        <f>SUM(O95:O107)</f>
        <v>34810.063799999996</v>
      </c>
      <c r="P94" s="109"/>
      <c r="Q94" s="110"/>
      <c r="R94" s="79"/>
      <c r="S94" s="111"/>
      <c r="T94" s="18"/>
      <c r="U94" s="111"/>
      <c r="V94" s="18"/>
      <c r="W94" s="18"/>
      <c r="X94" s="18"/>
      <c r="Y94" s="18"/>
    </row>
    <row r="95" spans="1:25" ht="12.75" x14ac:dyDescent="0.2">
      <c r="A95" s="2"/>
      <c r="B95" s="80" t="s">
        <v>54</v>
      </c>
      <c r="C95" s="49">
        <v>90843</v>
      </c>
      <c r="D95" s="71" t="s">
        <v>130</v>
      </c>
      <c r="E95" s="28"/>
      <c r="F95" s="77" t="s">
        <v>15</v>
      </c>
      <c r="G95" s="14">
        <v>8</v>
      </c>
      <c r="H95" s="14"/>
      <c r="I95" s="14"/>
      <c r="J95" s="14">
        <v>650</v>
      </c>
      <c r="K95" s="14">
        <v>350</v>
      </c>
      <c r="L95" s="14">
        <f t="shared" ref="L95:L97" si="93">G95*J95</f>
        <v>5200</v>
      </c>
      <c r="M95" s="14">
        <f t="shared" ref="M95:M97" si="94">G95*K95</f>
        <v>2800</v>
      </c>
      <c r="N95" s="14">
        <f t="shared" ref="N95:N97" si="95">J95+K95</f>
        <v>1000</v>
      </c>
      <c r="O95" s="30">
        <f t="shared" ref="O95:O97" si="96">G95*N95</f>
        <v>8000</v>
      </c>
      <c r="P95" s="27"/>
      <c r="Q95" s="147">
        <v>831.82</v>
      </c>
      <c r="R95" s="78">
        <f t="shared" si="60"/>
        <v>1059.32277</v>
      </c>
      <c r="S95" s="111"/>
      <c r="T95" s="18"/>
      <c r="U95" s="111"/>
      <c r="V95" s="18"/>
      <c r="W95" s="18"/>
      <c r="X95" s="18"/>
      <c r="Y95" s="18"/>
    </row>
    <row r="96" spans="1:25" ht="12.75" x14ac:dyDescent="0.2">
      <c r="A96" s="2"/>
      <c r="B96" s="80" t="s">
        <v>55</v>
      </c>
      <c r="C96" s="49">
        <v>90844</v>
      </c>
      <c r="D96" s="71" t="s">
        <v>218</v>
      </c>
      <c r="E96" s="28"/>
      <c r="F96" s="77" t="s">
        <v>15</v>
      </c>
      <c r="G96" s="14">
        <v>2</v>
      </c>
      <c r="H96" s="14"/>
      <c r="I96" s="14"/>
      <c r="J96" s="14">
        <v>720</v>
      </c>
      <c r="K96" s="14">
        <v>378</v>
      </c>
      <c r="L96" s="14">
        <f t="shared" ref="L96" si="97">G96*J96</f>
        <v>1440</v>
      </c>
      <c r="M96" s="14">
        <f t="shared" ref="M96" si="98">G96*K96</f>
        <v>756</v>
      </c>
      <c r="N96" s="14">
        <f t="shared" ref="N96" si="99">J96+K96</f>
        <v>1098</v>
      </c>
      <c r="O96" s="30">
        <f t="shared" ref="O96" si="100">G96*N96</f>
        <v>2196</v>
      </c>
      <c r="P96" s="27"/>
      <c r="Q96" s="103">
        <v>862.69</v>
      </c>
      <c r="R96" s="78">
        <f t="shared" si="60"/>
        <v>1098.6357150000001</v>
      </c>
      <c r="S96" s="111"/>
      <c r="T96" s="18"/>
      <c r="U96" s="111"/>
      <c r="V96" s="18"/>
      <c r="W96" s="18"/>
      <c r="X96" s="18"/>
      <c r="Y96" s="18"/>
    </row>
    <row r="97" spans="1:25" ht="12.75" x14ac:dyDescent="0.2">
      <c r="A97" s="2"/>
      <c r="B97" s="80" t="s">
        <v>56</v>
      </c>
      <c r="C97" s="36">
        <v>94570</v>
      </c>
      <c r="D97" s="71" t="s">
        <v>131</v>
      </c>
      <c r="E97" s="28"/>
      <c r="F97" s="77" t="s">
        <v>3</v>
      </c>
      <c r="G97" s="14">
        <v>2.97</v>
      </c>
      <c r="H97" s="14"/>
      <c r="I97" s="14"/>
      <c r="J97" s="14">
        <v>380.75</v>
      </c>
      <c r="K97" s="14">
        <v>205</v>
      </c>
      <c r="L97" s="14">
        <f t="shared" si="93"/>
        <v>1130.8275000000001</v>
      </c>
      <c r="M97" s="14">
        <f t="shared" si="94"/>
        <v>608.85</v>
      </c>
      <c r="N97" s="14">
        <f t="shared" si="95"/>
        <v>585.75</v>
      </c>
      <c r="O97" s="30">
        <f t="shared" si="96"/>
        <v>1739.6775</v>
      </c>
      <c r="P97" s="27"/>
      <c r="Q97" s="82">
        <v>459.99</v>
      </c>
      <c r="R97" s="78">
        <f t="shared" ref="R97:R103" si="101">Q97*$M$6+Q97</f>
        <v>585.79726500000004</v>
      </c>
      <c r="S97" s="111"/>
      <c r="T97" s="18"/>
      <c r="U97" s="111"/>
      <c r="V97" s="18"/>
      <c r="W97" s="18"/>
      <c r="X97" s="18"/>
      <c r="Y97" s="18"/>
    </row>
    <row r="98" spans="1:25" ht="12.75" x14ac:dyDescent="0.2">
      <c r="A98" s="2"/>
      <c r="B98" s="80" t="s">
        <v>57</v>
      </c>
      <c r="C98" s="49">
        <v>94569</v>
      </c>
      <c r="D98" s="71" t="s">
        <v>219</v>
      </c>
      <c r="E98" s="28"/>
      <c r="F98" s="77" t="s">
        <v>3</v>
      </c>
      <c r="G98" s="14">
        <v>2.66</v>
      </c>
      <c r="H98" s="14"/>
      <c r="I98" s="14"/>
      <c r="J98" s="14">
        <v>588</v>
      </c>
      <c r="K98" s="14">
        <v>316.5</v>
      </c>
      <c r="L98" s="14">
        <f t="shared" ref="L98:L103" si="102">G98*J98</f>
        <v>1564.0800000000002</v>
      </c>
      <c r="M98" s="14">
        <f t="shared" ref="M98:M103" si="103">G98*K98</f>
        <v>841.8900000000001</v>
      </c>
      <c r="N98" s="14">
        <f t="shared" ref="N98:N103" si="104">J98+K98</f>
        <v>904.5</v>
      </c>
      <c r="O98" s="30">
        <f t="shared" ref="O98:O103" si="105">G98*N98</f>
        <v>2405.9700000000003</v>
      </c>
      <c r="P98" s="27"/>
      <c r="Q98" s="82">
        <v>710.36</v>
      </c>
      <c r="R98" s="78">
        <f t="shared" si="101"/>
        <v>904.64346</v>
      </c>
      <c r="S98" s="111"/>
      <c r="T98" s="18"/>
      <c r="U98" s="111"/>
      <c r="V98" s="18"/>
      <c r="W98" s="18"/>
      <c r="X98" s="18"/>
      <c r="Y98" s="18"/>
    </row>
    <row r="99" spans="1:25" ht="12.75" x14ac:dyDescent="0.2">
      <c r="A99" s="2"/>
      <c r="B99" s="80" t="s">
        <v>58</v>
      </c>
      <c r="C99" s="49">
        <v>91336</v>
      </c>
      <c r="D99" s="71" t="s">
        <v>132</v>
      </c>
      <c r="E99" s="28"/>
      <c r="F99" s="77" t="s">
        <v>15</v>
      </c>
      <c r="G99" s="14">
        <v>2</v>
      </c>
      <c r="H99" s="14"/>
      <c r="I99" s="14"/>
      <c r="J99" s="14">
        <v>1150</v>
      </c>
      <c r="K99" s="14">
        <v>450</v>
      </c>
      <c r="L99" s="14">
        <f t="shared" si="102"/>
        <v>2300</v>
      </c>
      <c r="M99" s="14">
        <f t="shared" si="103"/>
        <v>900</v>
      </c>
      <c r="N99" s="14">
        <f t="shared" si="104"/>
        <v>1600</v>
      </c>
      <c r="O99" s="30">
        <f t="shared" si="105"/>
        <v>3200</v>
      </c>
      <c r="P99" s="27"/>
      <c r="Q99" s="147">
        <v>1335.56</v>
      </c>
      <c r="R99" s="78">
        <f t="shared" si="101"/>
        <v>1700.83566</v>
      </c>
      <c r="S99" s="111"/>
      <c r="T99" s="18"/>
      <c r="U99" s="111"/>
      <c r="V99" s="18"/>
      <c r="W99" s="18"/>
      <c r="X99" s="18"/>
      <c r="Y99" s="18"/>
    </row>
    <row r="100" spans="1:25" ht="12.75" x14ac:dyDescent="0.2">
      <c r="A100" s="2"/>
      <c r="B100" s="80" t="s">
        <v>136</v>
      </c>
      <c r="C100" s="49" t="s">
        <v>133</v>
      </c>
      <c r="D100" s="71" t="s">
        <v>134</v>
      </c>
      <c r="E100" s="28"/>
      <c r="F100" s="77" t="s">
        <v>3</v>
      </c>
      <c r="G100" s="14">
        <v>1.76</v>
      </c>
      <c r="H100" s="14"/>
      <c r="I100" s="14"/>
      <c r="J100" s="14">
        <v>400.7</v>
      </c>
      <c r="K100" s="14">
        <v>215.75</v>
      </c>
      <c r="L100" s="14">
        <f t="shared" si="102"/>
        <v>705.23199999999997</v>
      </c>
      <c r="M100" s="14">
        <f t="shared" si="103"/>
        <v>379.72</v>
      </c>
      <c r="N100" s="14">
        <f t="shared" si="104"/>
        <v>616.45000000000005</v>
      </c>
      <c r="O100" s="30">
        <f t="shared" si="105"/>
        <v>1084.952</v>
      </c>
      <c r="P100" s="27"/>
      <c r="Q100" s="82">
        <v>484.08</v>
      </c>
      <c r="R100" s="78">
        <f t="shared" si="101"/>
        <v>616.47587999999996</v>
      </c>
      <c r="S100" s="111"/>
      <c r="T100" s="18"/>
      <c r="U100" s="111"/>
      <c r="V100" s="18"/>
      <c r="W100" s="18"/>
      <c r="X100" s="18"/>
      <c r="Y100" s="18"/>
    </row>
    <row r="101" spans="1:25" ht="12.75" x14ac:dyDescent="0.2">
      <c r="A101" s="2"/>
      <c r="B101" s="80" t="s">
        <v>137</v>
      </c>
      <c r="C101" s="49" t="s">
        <v>266</v>
      </c>
      <c r="D101" s="71" t="s">
        <v>347</v>
      </c>
      <c r="E101" s="28"/>
      <c r="F101" s="77" t="s">
        <v>15</v>
      </c>
      <c r="G101" s="14">
        <v>3</v>
      </c>
      <c r="H101" s="14"/>
      <c r="I101" s="14"/>
      <c r="J101" s="14">
        <v>1254</v>
      </c>
      <c r="K101" s="14">
        <v>675.25</v>
      </c>
      <c r="L101" s="14">
        <f t="shared" si="102"/>
        <v>3762</v>
      </c>
      <c r="M101" s="14">
        <f t="shared" si="103"/>
        <v>2025.75</v>
      </c>
      <c r="N101" s="14">
        <f t="shared" si="104"/>
        <v>1929.25</v>
      </c>
      <c r="O101" s="30">
        <f t="shared" si="105"/>
        <v>5787.75</v>
      </c>
      <c r="P101" s="27"/>
      <c r="Q101" s="199">
        <v>1515</v>
      </c>
      <c r="R101" s="78">
        <f t="shared" si="101"/>
        <v>1929.3525</v>
      </c>
      <c r="S101" s="111"/>
      <c r="T101" s="18"/>
      <c r="U101" s="111"/>
      <c r="V101" s="18"/>
      <c r="W101" s="18"/>
      <c r="X101" s="18"/>
      <c r="Y101" s="18"/>
    </row>
    <row r="102" spans="1:25" ht="12.75" x14ac:dyDescent="0.2">
      <c r="A102" s="2"/>
      <c r="B102" s="80" t="s">
        <v>138</v>
      </c>
      <c r="C102" s="49">
        <v>72120</v>
      </c>
      <c r="D102" s="71" t="s">
        <v>135</v>
      </c>
      <c r="E102" s="28"/>
      <c r="F102" s="77" t="s">
        <v>3</v>
      </c>
      <c r="G102" s="14">
        <v>39.03</v>
      </c>
      <c r="H102" s="14"/>
      <c r="I102" s="14"/>
      <c r="J102" s="14">
        <v>150</v>
      </c>
      <c r="K102" s="14">
        <v>80</v>
      </c>
      <c r="L102" s="14">
        <f t="shared" si="102"/>
        <v>5854.5</v>
      </c>
      <c r="M102" s="14">
        <f t="shared" si="103"/>
        <v>3122.4</v>
      </c>
      <c r="N102" s="14">
        <f t="shared" si="104"/>
        <v>230</v>
      </c>
      <c r="O102" s="30">
        <f t="shared" si="105"/>
        <v>8976.9</v>
      </c>
      <c r="P102" s="27"/>
      <c r="Q102" s="147">
        <v>192.42</v>
      </c>
      <c r="R102" s="78">
        <f t="shared" si="101"/>
        <v>245.04686999999998</v>
      </c>
      <c r="S102" s="111"/>
      <c r="T102" s="18"/>
      <c r="U102" s="111"/>
      <c r="V102" s="18"/>
      <c r="W102" s="18"/>
      <c r="X102" s="18"/>
      <c r="Y102" s="18"/>
    </row>
    <row r="103" spans="1:25" ht="12.75" x14ac:dyDescent="0.2">
      <c r="A103" s="2"/>
      <c r="B103" s="80" t="s">
        <v>364</v>
      </c>
      <c r="C103" s="49">
        <v>85010</v>
      </c>
      <c r="D103" s="71" t="s">
        <v>359</v>
      </c>
      <c r="E103" s="28"/>
      <c r="F103" s="77" t="s">
        <v>3</v>
      </c>
      <c r="G103" s="14">
        <v>2.13</v>
      </c>
      <c r="H103" s="14"/>
      <c r="I103" s="14"/>
      <c r="J103" s="14">
        <v>466.28</v>
      </c>
      <c r="K103" s="14">
        <v>199.83</v>
      </c>
      <c r="L103" s="14">
        <f t="shared" si="102"/>
        <v>993.17639999999994</v>
      </c>
      <c r="M103" s="14">
        <f t="shared" si="103"/>
        <v>425.6379</v>
      </c>
      <c r="N103" s="14">
        <f t="shared" si="104"/>
        <v>666.11</v>
      </c>
      <c r="O103" s="30">
        <f t="shared" si="105"/>
        <v>1418.8143</v>
      </c>
      <c r="P103" s="27"/>
      <c r="Q103" s="82">
        <v>523.07000000000005</v>
      </c>
      <c r="R103" s="78">
        <f t="shared" si="101"/>
        <v>666.1296450000001</v>
      </c>
      <c r="S103" s="111"/>
      <c r="T103" s="18"/>
      <c r="U103" s="111"/>
      <c r="V103" s="18"/>
      <c r="W103" s="18"/>
      <c r="X103" s="18"/>
      <c r="Y103" s="18"/>
    </row>
    <row r="104" spans="1:25" ht="12.75" x14ac:dyDescent="0.2">
      <c r="A104" s="2"/>
      <c r="B104" s="80"/>
      <c r="C104" s="49"/>
      <c r="D104" s="71"/>
      <c r="E104" s="28"/>
      <c r="F104" s="77"/>
      <c r="G104" s="14"/>
      <c r="H104" s="14"/>
      <c r="I104" s="14"/>
      <c r="J104" s="14"/>
      <c r="K104" s="14"/>
      <c r="L104" s="14"/>
      <c r="M104" s="14"/>
      <c r="N104" s="14"/>
      <c r="O104" s="30"/>
      <c r="P104" s="27"/>
      <c r="Q104" s="82"/>
      <c r="R104" s="78"/>
      <c r="S104" s="111"/>
      <c r="T104" s="18"/>
      <c r="U104" s="111"/>
      <c r="V104" s="18"/>
      <c r="W104" s="18"/>
      <c r="X104" s="18"/>
      <c r="Y104" s="18"/>
    </row>
    <row r="105" spans="1:25" ht="12.75" x14ac:dyDescent="0.2">
      <c r="A105" s="2"/>
      <c r="B105" s="80"/>
      <c r="C105" s="49"/>
      <c r="D105" s="71"/>
      <c r="E105" s="28"/>
      <c r="F105" s="77"/>
      <c r="G105" s="14"/>
      <c r="H105" s="14"/>
      <c r="I105" s="14"/>
      <c r="J105" s="14"/>
      <c r="K105" s="14"/>
      <c r="L105" s="14"/>
      <c r="M105" s="14"/>
      <c r="N105" s="14"/>
      <c r="O105" s="30"/>
      <c r="P105" s="27"/>
      <c r="Q105" s="82"/>
      <c r="R105" s="78"/>
      <c r="S105" s="111"/>
      <c r="T105" s="18"/>
      <c r="U105" s="111"/>
      <c r="V105" s="18"/>
      <c r="W105" s="18"/>
      <c r="X105" s="18"/>
      <c r="Y105" s="18"/>
    </row>
    <row r="106" spans="1:25" ht="12.75" x14ac:dyDescent="0.2">
      <c r="A106" s="2"/>
      <c r="B106" s="80"/>
      <c r="C106" s="49"/>
      <c r="D106" s="71"/>
      <c r="E106" s="28"/>
      <c r="F106" s="77"/>
      <c r="G106" s="14"/>
      <c r="H106" s="14"/>
      <c r="I106" s="14"/>
      <c r="J106" s="14"/>
      <c r="K106" s="14"/>
      <c r="L106" s="14"/>
      <c r="M106" s="14"/>
      <c r="N106" s="14"/>
      <c r="O106" s="30"/>
      <c r="P106" s="27"/>
      <c r="Q106" s="82"/>
      <c r="R106" s="78"/>
      <c r="S106" s="111"/>
      <c r="T106" s="18"/>
      <c r="U106" s="111"/>
      <c r="V106" s="18"/>
      <c r="W106" s="18"/>
      <c r="X106" s="18"/>
      <c r="Y106" s="18"/>
    </row>
    <row r="107" spans="1:25" ht="12.75" x14ac:dyDescent="0.2">
      <c r="A107" s="2"/>
      <c r="B107" s="80"/>
      <c r="C107" s="49"/>
      <c r="D107" s="71"/>
      <c r="E107" s="28"/>
      <c r="F107" s="77"/>
      <c r="G107" s="14"/>
      <c r="H107" s="14"/>
      <c r="I107" s="14"/>
      <c r="J107" s="14"/>
      <c r="K107" s="14"/>
      <c r="L107" s="14"/>
      <c r="M107" s="14"/>
      <c r="N107" s="14"/>
      <c r="O107" s="30"/>
      <c r="P107" s="27"/>
      <c r="Q107" s="103"/>
      <c r="R107" s="79"/>
      <c r="S107" s="111"/>
      <c r="T107" s="18"/>
      <c r="U107" s="111"/>
      <c r="V107" s="18"/>
      <c r="W107" s="18"/>
      <c r="X107" s="18"/>
      <c r="Y107" s="18"/>
    </row>
    <row r="108" spans="1:25" ht="12.75" x14ac:dyDescent="0.2">
      <c r="A108" s="2"/>
      <c r="B108" s="150">
        <v>9</v>
      </c>
      <c r="C108" s="165"/>
      <c r="D108" s="158" t="s">
        <v>53</v>
      </c>
      <c r="E108" s="159"/>
      <c r="F108" s="154"/>
      <c r="G108" s="155"/>
      <c r="H108" s="155"/>
      <c r="I108" s="155"/>
      <c r="J108" s="155"/>
      <c r="K108" s="155"/>
      <c r="L108" s="155"/>
      <c r="M108" s="156" t="s">
        <v>97</v>
      </c>
      <c r="N108" s="155"/>
      <c r="O108" s="157">
        <f>SUM(O109:O118)</f>
        <v>9893.869999999999</v>
      </c>
      <c r="P108" s="27"/>
      <c r="Q108" s="103"/>
      <c r="R108" s="79"/>
      <c r="S108" s="111"/>
      <c r="T108" s="18"/>
      <c r="U108" s="111"/>
      <c r="V108" s="18"/>
      <c r="W108" s="18"/>
      <c r="X108" s="18"/>
      <c r="Y108" s="18"/>
    </row>
    <row r="109" spans="1:25" ht="12.75" x14ac:dyDescent="0.2">
      <c r="A109" s="2"/>
      <c r="B109" s="80" t="s">
        <v>71</v>
      </c>
      <c r="C109" s="49">
        <v>89512</v>
      </c>
      <c r="D109" s="71" t="s">
        <v>59</v>
      </c>
      <c r="E109" s="28"/>
      <c r="F109" s="77" t="s">
        <v>1</v>
      </c>
      <c r="G109" s="14">
        <v>91</v>
      </c>
      <c r="H109" s="14"/>
      <c r="I109" s="14"/>
      <c r="J109" s="14">
        <v>31.5</v>
      </c>
      <c r="K109" s="14">
        <v>16</v>
      </c>
      <c r="L109" s="14">
        <f t="shared" ref="L109" si="106">G109*J109</f>
        <v>2866.5</v>
      </c>
      <c r="M109" s="14">
        <f t="shared" ref="M109" si="107">G109*K109</f>
        <v>1456</v>
      </c>
      <c r="N109" s="14">
        <f t="shared" ref="N109" si="108">J109+K109</f>
        <v>47.5</v>
      </c>
      <c r="O109" s="30">
        <f t="shared" ref="O109" si="109">G109*N109</f>
        <v>4322.5</v>
      </c>
      <c r="P109" s="27"/>
      <c r="Q109" s="147">
        <v>42.58</v>
      </c>
      <c r="R109" s="78">
        <f t="shared" si="60"/>
        <v>54.225629999999995</v>
      </c>
      <c r="S109" s="111"/>
      <c r="T109" s="18"/>
      <c r="U109" s="111"/>
      <c r="V109" s="18"/>
      <c r="W109" s="18"/>
      <c r="X109" s="18"/>
      <c r="Y109" s="18"/>
    </row>
    <row r="110" spans="1:25" ht="12.75" x14ac:dyDescent="0.2">
      <c r="A110" s="2"/>
      <c r="B110" s="80" t="s">
        <v>72</v>
      </c>
      <c r="C110" s="49">
        <v>89529</v>
      </c>
      <c r="D110" s="71" t="s">
        <v>60</v>
      </c>
      <c r="E110" s="28"/>
      <c r="F110" s="77" t="s">
        <v>15</v>
      </c>
      <c r="G110" s="14">
        <v>7</v>
      </c>
      <c r="H110" s="14"/>
      <c r="I110" s="14"/>
      <c r="J110" s="14">
        <v>21.9</v>
      </c>
      <c r="K110" s="14">
        <v>10.71</v>
      </c>
      <c r="L110" s="14">
        <f t="shared" ref="L110" si="110">G110*J110</f>
        <v>153.29999999999998</v>
      </c>
      <c r="M110" s="14">
        <f t="shared" ref="M110" si="111">G110*K110</f>
        <v>74.97</v>
      </c>
      <c r="N110" s="14">
        <f t="shared" ref="N110" si="112">J110+K110</f>
        <v>32.61</v>
      </c>
      <c r="O110" s="30">
        <f t="shared" ref="O110" si="113">G110*N110</f>
        <v>228.26999999999998</v>
      </c>
      <c r="P110" s="27"/>
      <c r="Q110" s="147">
        <v>26.29</v>
      </c>
      <c r="R110" s="78">
        <f t="shared" si="60"/>
        <v>33.480314999999997</v>
      </c>
      <c r="S110" s="111"/>
      <c r="T110" s="18"/>
      <c r="U110" s="111"/>
      <c r="V110" s="18"/>
      <c r="W110" s="18"/>
      <c r="X110" s="18"/>
      <c r="Y110" s="18"/>
    </row>
    <row r="111" spans="1:25" ht="12.75" x14ac:dyDescent="0.2">
      <c r="A111" s="2"/>
      <c r="B111" s="80" t="s">
        <v>73</v>
      </c>
      <c r="C111" s="49">
        <v>89580</v>
      </c>
      <c r="D111" s="71" t="s">
        <v>61</v>
      </c>
      <c r="E111" s="28"/>
      <c r="F111" s="77" t="s">
        <v>1</v>
      </c>
      <c r="G111" s="14">
        <v>64</v>
      </c>
      <c r="H111" s="14"/>
      <c r="I111" s="14"/>
      <c r="J111" s="14">
        <v>36.700000000000003</v>
      </c>
      <c r="K111" s="14">
        <v>19.8</v>
      </c>
      <c r="L111" s="14">
        <f t="shared" ref="L111:L113" si="114">G111*J111</f>
        <v>2348.8000000000002</v>
      </c>
      <c r="M111" s="14">
        <f t="shared" ref="M111:M113" si="115">G111*K111</f>
        <v>1267.2</v>
      </c>
      <c r="N111" s="14">
        <f t="shared" ref="N111:N113" si="116">J111+K111</f>
        <v>56.5</v>
      </c>
      <c r="O111" s="30">
        <f t="shared" ref="O111:O113" si="117">G111*N111</f>
        <v>3616</v>
      </c>
      <c r="P111" s="27"/>
      <c r="Q111" s="147">
        <v>53.89</v>
      </c>
      <c r="R111" s="78">
        <f t="shared" si="60"/>
        <v>68.628915000000006</v>
      </c>
      <c r="S111" s="115"/>
      <c r="T111" s="18"/>
      <c r="U111" s="115"/>
      <c r="V111" s="18"/>
      <c r="W111" s="18"/>
      <c r="X111" s="18"/>
      <c r="Y111" s="18"/>
    </row>
    <row r="112" spans="1:25" ht="12.75" x14ac:dyDescent="0.2">
      <c r="A112" s="2"/>
      <c r="B112" s="80" t="s">
        <v>74</v>
      </c>
      <c r="C112" s="49">
        <v>89590</v>
      </c>
      <c r="D112" s="71" t="s">
        <v>62</v>
      </c>
      <c r="E112" s="28"/>
      <c r="F112" s="77" t="s">
        <v>15</v>
      </c>
      <c r="G112" s="14">
        <v>2</v>
      </c>
      <c r="H112" s="14"/>
      <c r="I112" s="14"/>
      <c r="J112" s="14">
        <v>59.1</v>
      </c>
      <c r="K112" s="14">
        <v>31.8</v>
      </c>
      <c r="L112" s="14">
        <f t="shared" si="114"/>
        <v>118.2</v>
      </c>
      <c r="M112" s="14">
        <f t="shared" si="115"/>
        <v>63.6</v>
      </c>
      <c r="N112" s="14">
        <f t="shared" si="116"/>
        <v>90.9</v>
      </c>
      <c r="O112" s="30">
        <f t="shared" si="117"/>
        <v>181.8</v>
      </c>
      <c r="P112" s="27"/>
      <c r="Q112" s="147">
        <v>77.69</v>
      </c>
      <c r="R112" s="78">
        <f t="shared" si="60"/>
        <v>98.938215</v>
      </c>
      <c r="S112" s="115"/>
      <c r="T112" s="18"/>
      <c r="U112" s="115"/>
      <c r="V112" s="18"/>
      <c r="W112" s="18"/>
      <c r="X112" s="18"/>
      <c r="Y112" s="18"/>
    </row>
    <row r="113" spans="1:25" ht="12.75" x14ac:dyDescent="0.2">
      <c r="A113" s="2"/>
      <c r="B113" s="80" t="s">
        <v>75</v>
      </c>
      <c r="C113" s="49">
        <v>97900</v>
      </c>
      <c r="D113" s="71" t="s">
        <v>344</v>
      </c>
      <c r="E113" s="28"/>
      <c r="F113" s="77" t="s">
        <v>15</v>
      </c>
      <c r="G113" s="14">
        <v>9</v>
      </c>
      <c r="H113" s="14"/>
      <c r="I113" s="14"/>
      <c r="J113" s="14">
        <v>113.32</v>
      </c>
      <c r="K113" s="14">
        <v>58.38</v>
      </c>
      <c r="L113" s="14">
        <f t="shared" si="114"/>
        <v>1019.8799999999999</v>
      </c>
      <c r="M113" s="14">
        <f t="shared" si="115"/>
        <v>525.42000000000007</v>
      </c>
      <c r="N113" s="14">
        <f t="shared" si="116"/>
        <v>171.7</v>
      </c>
      <c r="O113" s="30">
        <f t="shared" si="117"/>
        <v>1545.3</v>
      </c>
      <c r="P113" s="27"/>
      <c r="Q113" s="82">
        <v>134.84</v>
      </c>
      <c r="R113" s="78">
        <f t="shared" si="60"/>
        <v>171.71874</v>
      </c>
      <c r="S113" s="115"/>
      <c r="T113" s="18"/>
      <c r="U113" s="115"/>
      <c r="V113" s="18"/>
      <c r="W113" s="18"/>
      <c r="X113" s="18"/>
      <c r="Y113" s="18"/>
    </row>
    <row r="114" spans="1:25" ht="12.75" x14ac:dyDescent="0.2">
      <c r="A114" s="2"/>
      <c r="B114" s="80"/>
      <c r="C114" s="49"/>
      <c r="D114" s="104"/>
      <c r="E114" s="105"/>
      <c r="F114" s="106"/>
      <c r="G114" s="107"/>
      <c r="H114" s="107"/>
      <c r="I114" s="107"/>
      <c r="J114" s="107"/>
      <c r="K114" s="107"/>
      <c r="L114" s="107"/>
      <c r="M114" s="107"/>
      <c r="N114" s="107"/>
      <c r="O114" s="108"/>
      <c r="P114" s="109"/>
      <c r="Q114" s="121"/>
      <c r="R114" s="79"/>
      <c r="S114" s="111"/>
      <c r="T114" s="18"/>
      <c r="U114" s="18"/>
      <c r="V114" s="18"/>
      <c r="W114" s="18"/>
      <c r="X114" s="18"/>
      <c r="Y114" s="18"/>
    </row>
    <row r="115" spans="1:25" ht="12.75" x14ac:dyDescent="0.2">
      <c r="A115" s="2"/>
      <c r="B115" s="80"/>
      <c r="C115" s="49"/>
      <c r="D115" s="104"/>
      <c r="E115" s="105"/>
      <c r="F115" s="106"/>
      <c r="G115" s="107"/>
      <c r="H115" s="107"/>
      <c r="I115" s="107"/>
      <c r="J115" s="107"/>
      <c r="K115" s="107"/>
      <c r="L115" s="107"/>
      <c r="M115" s="107"/>
      <c r="N115" s="107"/>
      <c r="O115" s="108"/>
      <c r="P115" s="109"/>
      <c r="Q115" s="121"/>
      <c r="R115" s="79"/>
      <c r="S115" s="111"/>
      <c r="T115" s="18"/>
      <c r="U115" s="18"/>
      <c r="V115" s="18"/>
      <c r="W115" s="18"/>
      <c r="X115" s="18"/>
      <c r="Y115" s="18"/>
    </row>
    <row r="116" spans="1:25" ht="12.75" x14ac:dyDescent="0.2">
      <c r="A116" s="2"/>
      <c r="B116" s="80"/>
      <c r="C116" s="49"/>
      <c r="D116" s="104"/>
      <c r="E116" s="105"/>
      <c r="F116" s="106"/>
      <c r="G116" s="107"/>
      <c r="H116" s="107"/>
      <c r="I116" s="107"/>
      <c r="J116" s="107"/>
      <c r="K116" s="107"/>
      <c r="L116" s="107"/>
      <c r="M116" s="107"/>
      <c r="N116" s="107"/>
      <c r="O116" s="108"/>
      <c r="P116" s="109"/>
      <c r="Q116" s="121"/>
      <c r="R116" s="79"/>
      <c r="S116" s="111"/>
      <c r="T116" s="18"/>
      <c r="U116" s="18"/>
      <c r="V116" s="18"/>
      <c r="W116" s="18"/>
      <c r="X116" s="18"/>
      <c r="Y116" s="18"/>
    </row>
    <row r="117" spans="1:25" ht="12.75" x14ac:dyDescent="0.2">
      <c r="A117" s="2"/>
      <c r="B117" s="80"/>
      <c r="C117" s="49"/>
      <c r="D117" s="104"/>
      <c r="E117" s="105"/>
      <c r="F117" s="106"/>
      <c r="G117" s="107"/>
      <c r="H117" s="107"/>
      <c r="I117" s="107"/>
      <c r="J117" s="107"/>
      <c r="K117" s="107"/>
      <c r="L117" s="107"/>
      <c r="M117" s="107"/>
      <c r="N117" s="107"/>
      <c r="O117" s="108"/>
      <c r="P117" s="109"/>
      <c r="Q117" s="121"/>
      <c r="R117" s="79"/>
      <c r="S117" s="111"/>
      <c r="T117" s="18"/>
      <c r="U117" s="18"/>
      <c r="V117" s="18"/>
      <c r="W117" s="18"/>
      <c r="X117" s="18"/>
      <c r="Y117" s="18"/>
    </row>
    <row r="118" spans="1:25" ht="12.75" x14ac:dyDescent="0.2">
      <c r="A118" s="2"/>
      <c r="B118" s="80"/>
      <c r="C118" s="49"/>
      <c r="D118" s="104"/>
      <c r="E118" s="105"/>
      <c r="F118" s="106"/>
      <c r="G118" s="107"/>
      <c r="H118" s="107"/>
      <c r="I118" s="107"/>
      <c r="J118" s="107"/>
      <c r="K118" s="107"/>
      <c r="L118" s="107"/>
      <c r="M118" s="107"/>
      <c r="N118" s="107"/>
      <c r="O118" s="108"/>
      <c r="P118" s="109"/>
      <c r="Q118" s="121"/>
      <c r="R118" s="79"/>
      <c r="S118" s="111"/>
      <c r="T118" s="18"/>
      <c r="U118" s="18"/>
      <c r="V118" s="18"/>
      <c r="W118" s="18"/>
      <c r="X118" s="18"/>
      <c r="Y118" s="18"/>
    </row>
    <row r="119" spans="1:25" ht="12.75" x14ac:dyDescent="0.2">
      <c r="A119" s="2"/>
      <c r="B119" s="150">
        <v>10</v>
      </c>
      <c r="C119" s="165"/>
      <c r="D119" s="158" t="s">
        <v>70</v>
      </c>
      <c r="E119" s="159"/>
      <c r="F119" s="154"/>
      <c r="G119" s="155"/>
      <c r="H119" s="155"/>
      <c r="I119" s="155"/>
      <c r="J119" s="155"/>
      <c r="K119" s="155"/>
      <c r="L119" s="155"/>
      <c r="M119" s="156" t="s">
        <v>98</v>
      </c>
      <c r="N119" s="155"/>
      <c r="O119" s="157">
        <f>SUM(O120:O143)</f>
        <v>36717.32</v>
      </c>
      <c r="P119" s="109"/>
      <c r="Q119" s="121"/>
      <c r="R119" s="79"/>
      <c r="S119" s="111"/>
      <c r="T119" s="18"/>
      <c r="U119" s="18"/>
      <c r="V119" s="18"/>
      <c r="W119" s="18"/>
      <c r="X119" s="18"/>
      <c r="Y119" s="18"/>
    </row>
    <row r="120" spans="1:25" ht="12.75" x14ac:dyDescent="0.2">
      <c r="A120" s="2"/>
      <c r="B120" s="80" t="s">
        <v>84</v>
      </c>
      <c r="C120" s="49">
        <v>91792</v>
      </c>
      <c r="D120" s="71" t="s">
        <v>206</v>
      </c>
      <c r="E120" s="28"/>
      <c r="F120" s="77" t="s">
        <v>1</v>
      </c>
      <c r="G120" s="14">
        <v>100.04</v>
      </c>
      <c r="H120" s="14"/>
      <c r="I120" s="14"/>
      <c r="J120" s="14">
        <v>32.85</v>
      </c>
      <c r="K120" s="14">
        <v>17.7</v>
      </c>
      <c r="L120" s="14">
        <f t="shared" ref="L120" si="118">G120*J120</f>
        <v>3286.3140000000003</v>
      </c>
      <c r="M120" s="14">
        <f t="shared" ref="M120" si="119">G120*K120</f>
        <v>1770.7080000000001</v>
      </c>
      <c r="N120" s="14">
        <f t="shared" ref="N120:N143" si="120">J120+K120</f>
        <v>50.55</v>
      </c>
      <c r="O120" s="30">
        <f t="shared" ref="O120" si="121">G120*N120</f>
        <v>5057.0219999999999</v>
      </c>
      <c r="P120" s="27"/>
      <c r="Q120" s="82">
        <v>39.729999999999997</v>
      </c>
      <c r="R120" s="78">
        <f t="shared" ref="R120" si="122">Q120*$M$6+Q120</f>
        <v>50.596154999999996</v>
      </c>
      <c r="S120" s="111"/>
      <c r="T120" s="18"/>
      <c r="U120" s="100"/>
      <c r="V120" s="18"/>
      <c r="W120" s="18"/>
      <c r="X120" s="18"/>
      <c r="Y120" s="18"/>
    </row>
    <row r="121" spans="1:25" ht="12.75" x14ac:dyDescent="0.2">
      <c r="A121" s="2"/>
      <c r="B121" s="80" t="s">
        <v>85</v>
      </c>
      <c r="C121" s="49">
        <v>91794</v>
      </c>
      <c r="D121" s="71" t="s">
        <v>207</v>
      </c>
      <c r="E121" s="28"/>
      <c r="F121" s="77" t="s">
        <v>1</v>
      </c>
      <c r="G121" s="14">
        <v>19.3</v>
      </c>
      <c r="H121" s="14"/>
      <c r="I121" s="14"/>
      <c r="J121" s="14">
        <v>21.7</v>
      </c>
      <c r="K121" s="14">
        <v>11.65</v>
      </c>
      <c r="L121" s="14">
        <f t="shared" ref="L121:L123" si="123">G121*J121</f>
        <v>418.81</v>
      </c>
      <c r="M121" s="14">
        <f t="shared" ref="M121:M123" si="124">G121*K121</f>
        <v>224.84500000000003</v>
      </c>
      <c r="N121" s="14">
        <f t="shared" si="120"/>
        <v>33.35</v>
      </c>
      <c r="O121" s="30">
        <f t="shared" ref="O121:O123" si="125">G121*N121</f>
        <v>643.65500000000009</v>
      </c>
      <c r="P121" s="27"/>
      <c r="Q121" s="82">
        <v>26.23</v>
      </c>
      <c r="R121" s="78">
        <f t="shared" ref="R121:R123" si="126">Q121*$M$6+Q121</f>
        <v>33.403905000000002</v>
      </c>
      <c r="S121" s="111"/>
      <c r="T121" s="18"/>
      <c r="U121" s="100"/>
      <c r="V121" s="18"/>
      <c r="W121" s="18"/>
      <c r="X121" s="18"/>
      <c r="Y121" s="18"/>
    </row>
    <row r="122" spans="1:25" ht="12.75" x14ac:dyDescent="0.2">
      <c r="A122" s="2"/>
      <c r="B122" s="80" t="s">
        <v>86</v>
      </c>
      <c r="C122" s="49">
        <v>91793</v>
      </c>
      <c r="D122" s="71" t="s">
        <v>208</v>
      </c>
      <c r="E122" s="28"/>
      <c r="F122" s="77" t="s">
        <v>1</v>
      </c>
      <c r="G122" s="14">
        <v>17.2</v>
      </c>
      <c r="H122" s="14"/>
      <c r="I122" s="14"/>
      <c r="J122" s="14">
        <v>47.5</v>
      </c>
      <c r="K122" s="14">
        <v>25</v>
      </c>
      <c r="L122" s="14">
        <f t="shared" si="123"/>
        <v>817</v>
      </c>
      <c r="M122" s="14">
        <f t="shared" si="124"/>
        <v>430</v>
      </c>
      <c r="N122" s="14">
        <f t="shared" si="120"/>
        <v>72.5</v>
      </c>
      <c r="O122" s="30">
        <f t="shared" si="125"/>
        <v>1247</v>
      </c>
      <c r="P122" s="27"/>
      <c r="Q122" s="82">
        <v>57.41</v>
      </c>
      <c r="R122" s="78">
        <f t="shared" si="126"/>
        <v>73.111634999999993</v>
      </c>
      <c r="S122" s="111"/>
      <c r="T122" s="18"/>
      <c r="U122" s="100"/>
      <c r="V122" s="18"/>
      <c r="W122" s="18"/>
      <c r="X122" s="18"/>
      <c r="Y122" s="18"/>
    </row>
    <row r="123" spans="1:25" ht="12.75" x14ac:dyDescent="0.2">
      <c r="A123" s="2"/>
      <c r="B123" s="80" t="s">
        <v>168</v>
      </c>
      <c r="C123" s="49">
        <v>91795</v>
      </c>
      <c r="D123" s="71" t="s">
        <v>209</v>
      </c>
      <c r="E123" s="28"/>
      <c r="F123" s="77" t="s">
        <v>1</v>
      </c>
      <c r="G123" s="14">
        <v>25.2</v>
      </c>
      <c r="H123" s="14"/>
      <c r="I123" s="14"/>
      <c r="J123" s="14">
        <v>35</v>
      </c>
      <c r="K123" s="14">
        <v>20</v>
      </c>
      <c r="L123" s="14">
        <f t="shared" si="123"/>
        <v>882</v>
      </c>
      <c r="M123" s="14">
        <f t="shared" si="124"/>
        <v>504</v>
      </c>
      <c r="N123" s="14">
        <f t="shared" si="120"/>
        <v>55</v>
      </c>
      <c r="O123" s="30">
        <f t="shared" si="125"/>
        <v>1386</v>
      </c>
      <c r="P123" s="27"/>
      <c r="Q123" s="82">
        <v>44.45</v>
      </c>
      <c r="R123" s="78">
        <f t="shared" si="126"/>
        <v>56.607075000000009</v>
      </c>
      <c r="S123" s="111"/>
      <c r="T123" s="18"/>
      <c r="U123" s="100"/>
      <c r="V123" s="18"/>
      <c r="W123" s="18"/>
      <c r="X123" s="18"/>
      <c r="Y123" s="18"/>
    </row>
    <row r="124" spans="1:25" ht="12.75" x14ac:dyDescent="0.2">
      <c r="A124" s="2"/>
      <c r="B124" s="80" t="s">
        <v>169</v>
      </c>
      <c r="C124" s="49">
        <v>11880</v>
      </c>
      <c r="D124" s="71" t="s">
        <v>82</v>
      </c>
      <c r="E124" s="28"/>
      <c r="F124" s="77" t="s">
        <v>15</v>
      </c>
      <c r="G124" s="14">
        <v>2</v>
      </c>
      <c r="H124" s="14"/>
      <c r="I124" s="14"/>
      <c r="J124" s="14">
        <v>57.85</v>
      </c>
      <c r="K124" s="14">
        <v>31.15</v>
      </c>
      <c r="L124" s="14">
        <f t="shared" ref="L124:L126" si="127">G124*J124</f>
        <v>115.7</v>
      </c>
      <c r="M124" s="14">
        <f t="shared" ref="M124:M126" si="128">G124*K124</f>
        <v>62.3</v>
      </c>
      <c r="N124" s="14">
        <f t="shared" si="120"/>
        <v>89</v>
      </c>
      <c r="O124" s="30">
        <f t="shared" ref="O124:O127" si="129">G124*N124</f>
        <v>178</v>
      </c>
      <c r="P124" s="27"/>
      <c r="Q124" s="82">
        <v>69.900000000000006</v>
      </c>
      <c r="R124" s="78">
        <f t="shared" ref="R124:R127" si="130">Q124*$M$6+Q124</f>
        <v>89.017650000000003</v>
      </c>
      <c r="S124" s="111"/>
      <c r="T124" s="18"/>
      <c r="U124" s="100"/>
      <c r="V124" s="18"/>
      <c r="W124" s="18"/>
      <c r="X124" s="18"/>
      <c r="Y124" s="18"/>
    </row>
    <row r="125" spans="1:25" ht="12.75" x14ac:dyDescent="0.2">
      <c r="A125" s="2"/>
      <c r="B125" s="80" t="s">
        <v>170</v>
      </c>
      <c r="C125" s="49">
        <v>11713</v>
      </c>
      <c r="D125" s="71" t="s">
        <v>81</v>
      </c>
      <c r="E125" s="28"/>
      <c r="F125" s="77" t="s">
        <v>15</v>
      </c>
      <c r="G125" s="14">
        <v>6</v>
      </c>
      <c r="H125" s="14"/>
      <c r="I125" s="14"/>
      <c r="J125" s="14">
        <v>18.149999999999999</v>
      </c>
      <c r="K125" s="14">
        <v>9.8000000000000007</v>
      </c>
      <c r="L125" s="14">
        <f t="shared" si="127"/>
        <v>108.89999999999999</v>
      </c>
      <c r="M125" s="14">
        <f t="shared" si="128"/>
        <v>58.800000000000004</v>
      </c>
      <c r="N125" s="14">
        <f t="shared" si="120"/>
        <v>27.95</v>
      </c>
      <c r="O125" s="30">
        <f t="shared" si="129"/>
        <v>167.7</v>
      </c>
      <c r="P125" s="27"/>
      <c r="Q125" s="82">
        <v>21.96</v>
      </c>
      <c r="R125" s="78">
        <f t="shared" si="130"/>
        <v>27.966060000000002</v>
      </c>
      <c r="S125" s="111"/>
      <c r="T125" s="18"/>
      <c r="U125" s="100"/>
      <c r="V125" s="18"/>
      <c r="W125" s="18"/>
      <c r="X125" s="18"/>
      <c r="Y125" s="18"/>
    </row>
    <row r="126" spans="1:25" ht="12.75" x14ac:dyDescent="0.2">
      <c r="A126" s="2"/>
      <c r="B126" s="80" t="s">
        <v>171</v>
      </c>
      <c r="C126" s="49">
        <f>C113</f>
        <v>97900</v>
      </c>
      <c r="D126" s="71" t="str">
        <f>D113</f>
        <v>Caixa de inspeção 30x30 (medida Interna)</v>
      </c>
      <c r="E126" s="28"/>
      <c r="F126" s="77" t="s">
        <v>15</v>
      </c>
      <c r="G126" s="14">
        <v>8</v>
      </c>
      <c r="H126" s="14"/>
      <c r="I126" s="14"/>
      <c r="J126" s="14">
        <f>J113</f>
        <v>113.32</v>
      </c>
      <c r="K126" s="14">
        <f>K113</f>
        <v>58.38</v>
      </c>
      <c r="L126" s="14">
        <f t="shared" si="127"/>
        <v>906.56</v>
      </c>
      <c r="M126" s="14">
        <f t="shared" si="128"/>
        <v>467.04</v>
      </c>
      <c r="N126" s="14">
        <f t="shared" si="120"/>
        <v>171.7</v>
      </c>
      <c r="O126" s="30">
        <f t="shared" si="129"/>
        <v>1373.6</v>
      </c>
      <c r="P126" s="27"/>
      <c r="Q126" s="82">
        <v>134.84</v>
      </c>
      <c r="R126" s="78">
        <f t="shared" si="130"/>
        <v>171.71874</v>
      </c>
      <c r="S126" s="111"/>
      <c r="T126" s="18"/>
      <c r="U126" s="100"/>
      <c r="V126" s="18"/>
      <c r="W126" s="18"/>
      <c r="X126" s="18"/>
      <c r="Y126" s="18"/>
    </row>
    <row r="127" spans="1:25" ht="12.75" x14ac:dyDescent="0.2">
      <c r="A127" s="2"/>
      <c r="B127" s="80" t="s">
        <v>172</v>
      </c>
      <c r="C127" s="75" t="s">
        <v>183</v>
      </c>
      <c r="D127" s="71" t="s">
        <v>184</v>
      </c>
      <c r="E127" s="28"/>
      <c r="F127" s="77" t="s">
        <v>15</v>
      </c>
      <c r="G127" s="14">
        <v>3</v>
      </c>
      <c r="H127" s="14"/>
      <c r="I127" s="14"/>
      <c r="J127" s="14">
        <v>425</v>
      </c>
      <c r="K127" s="14">
        <v>227</v>
      </c>
      <c r="L127" s="14">
        <f t="shared" ref="L127" si="131">G127*J127</f>
        <v>1275</v>
      </c>
      <c r="M127" s="14">
        <f t="shared" ref="M127" si="132">G127*K127</f>
        <v>681</v>
      </c>
      <c r="N127" s="14">
        <f t="shared" si="120"/>
        <v>652</v>
      </c>
      <c r="O127" s="30">
        <f t="shared" si="129"/>
        <v>1956</v>
      </c>
      <c r="P127" s="27"/>
      <c r="Q127" s="82">
        <v>512.33000000000004</v>
      </c>
      <c r="R127" s="78">
        <f t="shared" si="130"/>
        <v>652.45225500000004</v>
      </c>
      <c r="S127" s="111"/>
      <c r="T127" s="18"/>
      <c r="U127" s="100"/>
      <c r="V127" s="18"/>
      <c r="W127" s="18"/>
      <c r="X127" s="18"/>
      <c r="Y127" s="18"/>
    </row>
    <row r="128" spans="1:25" ht="26.25" customHeight="1" x14ac:dyDescent="0.2">
      <c r="A128" s="177"/>
      <c r="B128" s="80" t="s">
        <v>173</v>
      </c>
      <c r="C128" s="49">
        <v>86932</v>
      </c>
      <c r="D128" s="243" t="s">
        <v>220</v>
      </c>
      <c r="E128" s="244"/>
      <c r="F128" s="77" t="s">
        <v>15</v>
      </c>
      <c r="G128" s="14">
        <v>8</v>
      </c>
      <c r="H128" s="14"/>
      <c r="I128" s="14"/>
      <c r="J128" s="14">
        <v>342.65</v>
      </c>
      <c r="K128" s="14">
        <v>184.5</v>
      </c>
      <c r="L128" s="14">
        <f t="shared" ref="L128:L129" si="133">G128*J128</f>
        <v>2741.2</v>
      </c>
      <c r="M128" s="14">
        <f t="shared" ref="M128:M129" si="134">G128*K128</f>
        <v>1476</v>
      </c>
      <c r="N128" s="14">
        <f t="shared" ref="N128:N129" si="135">J128+K128</f>
        <v>527.15</v>
      </c>
      <c r="O128" s="30">
        <f t="shared" ref="O128:O129" si="136">G128*N128</f>
        <v>4217.2</v>
      </c>
      <c r="P128" s="27"/>
      <c r="Q128" s="82">
        <v>413.99</v>
      </c>
      <c r="R128" s="78">
        <f t="shared" ref="R128:R129" si="137">Q128*$M$6+Q128</f>
        <v>527.21626500000002</v>
      </c>
      <c r="S128" s="111"/>
      <c r="T128" s="18"/>
      <c r="U128" s="100"/>
      <c r="V128" s="18"/>
      <c r="W128" s="18"/>
      <c r="X128" s="18"/>
      <c r="Y128" s="18"/>
    </row>
    <row r="129" spans="1:25" ht="12.75" x14ac:dyDescent="0.2">
      <c r="A129" s="177"/>
      <c r="B129" s="80" t="s">
        <v>174</v>
      </c>
      <c r="C129" s="49">
        <v>9535</v>
      </c>
      <c r="D129" s="71" t="s">
        <v>185</v>
      </c>
      <c r="E129" s="28"/>
      <c r="F129" s="77" t="s">
        <v>15</v>
      </c>
      <c r="G129" s="14">
        <v>2</v>
      </c>
      <c r="H129" s="14"/>
      <c r="I129" s="14"/>
      <c r="J129" s="14">
        <v>48.7</v>
      </c>
      <c r="K129" s="14">
        <v>26.2</v>
      </c>
      <c r="L129" s="14">
        <f t="shared" si="133"/>
        <v>97.4</v>
      </c>
      <c r="M129" s="14">
        <f t="shared" si="134"/>
        <v>52.4</v>
      </c>
      <c r="N129" s="14">
        <f t="shared" si="135"/>
        <v>74.900000000000006</v>
      </c>
      <c r="O129" s="30">
        <f t="shared" si="136"/>
        <v>149.80000000000001</v>
      </c>
      <c r="P129" s="27"/>
      <c r="Q129" s="82">
        <v>58.84</v>
      </c>
      <c r="R129" s="78">
        <f t="shared" si="137"/>
        <v>74.93274000000001</v>
      </c>
      <c r="S129" s="111"/>
      <c r="T129" s="18"/>
      <c r="U129" s="100"/>
      <c r="V129" s="18"/>
      <c r="W129" s="18"/>
      <c r="X129" s="18"/>
      <c r="Y129" s="18"/>
    </row>
    <row r="130" spans="1:25" ht="57.75" customHeight="1" x14ac:dyDescent="0.2">
      <c r="A130" s="177"/>
      <c r="B130" s="80" t="s">
        <v>175</v>
      </c>
      <c r="C130" s="49">
        <v>93441</v>
      </c>
      <c r="D130" s="243" t="s">
        <v>221</v>
      </c>
      <c r="E130" s="244"/>
      <c r="F130" s="77" t="s">
        <v>15</v>
      </c>
      <c r="G130" s="14">
        <v>2</v>
      </c>
      <c r="H130" s="14"/>
      <c r="I130" s="14"/>
      <c r="J130" s="14">
        <v>740.6</v>
      </c>
      <c r="K130" s="14">
        <v>396</v>
      </c>
      <c r="L130" s="14">
        <f t="shared" ref="L130" si="138">G130*J130</f>
        <v>1481.2</v>
      </c>
      <c r="M130" s="14">
        <f t="shared" ref="M130" si="139">G130*K130</f>
        <v>792</v>
      </c>
      <c r="N130" s="14">
        <f t="shared" ref="N130" si="140">J130+K130</f>
        <v>1136.5999999999999</v>
      </c>
      <c r="O130" s="30">
        <f t="shared" ref="O130" si="141">G130*N130</f>
        <v>2273.1999999999998</v>
      </c>
      <c r="P130" s="27"/>
      <c r="Q130" s="82">
        <v>894.65</v>
      </c>
      <c r="R130" s="78">
        <f t="shared" ref="R130" si="142">Q130*$M$6+Q130</f>
        <v>1139.336775</v>
      </c>
      <c r="S130" s="111"/>
      <c r="T130" s="18"/>
      <c r="U130" s="100"/>
      <c r="V130" s="18"/>
      <c r="W130" s="18"/>
      <c r="X130" s="18"/>
      <c r="Y130" s="18"/>
    </row>
    <row r="131" spans="1:25" ht="30" customHeight="1" x14ac:dyDescent="0.2">
      <c r="A131" s="177"/>
      <c r="B131" s="80" t="s">
        <v>176</v>
      </c>
      <c r="C131" s="75" t="s">
        <v>268</v>
      </c>
      <c r="D131" s="243" t="s">
        <v>186</v>
      </c>
      <c r="E131" s="244"/>
      <c r="F131" s="77" t="s">
        <v>15</v>
      </c>
      <c r="G131" s="14">
        <v>3</v>
      </c>
      <c r="H131" s="14"/>
      <c r="I131" s="14"/>
      <c r="J131" s="14">
        <v>545</v>
      </c>
      <c r="K131" s="14">
        <v>294</v>
      </c>
      <c r="L131" s="14">
        <f t="shared" ref="L131" si="143">G131*J131</f>
        <v>1635</v>
      </c>
      <c r="M131" s="14">
        <f t="shared" ref="M131" si="144">G131*K131</f>
        <v>882</v>
      </c>
      <c r="N131" s="14">
        <f t="shared" ref="N131" si="145">J131+K131</f>
        <v>839</v>
      </c>
      <c r="O131" s="30">
        <f t="shared" ref="O131" si="146">G131*N131</f>
        <v>2517</v>
      </c>
      <c r="P131" s="27"/>
      <c r="Q131" s="82">
        <v>660</v>
      </c>
      <c r="R131" s="78">
        <f t="shared" ref="R131" si="147">Q131*$M$6+Q131</f>
        <v>840.51</v>
      </c>
      <c r="S131" s="111"/>
      <c r="T131" s="18"/>
      <c r="U131" s="18"/>
      <c r="V131" s="18"/>
      <c r="W131" s="18"/>
      <c r="X131" s="18"/>
      <c r="Y131" s="18"/>
    </row>
    <row r="132" spans="1:25" ht="30.75" customHeight="1" x14ac:dyDescent="0.2">
      <c r="A132" s="177"/>
      <c r="B132" s="80" t="s">
        <v>177</v>
      </c>
      <c r="C132" s="49">
        <v>86938</v>
      </c>
      <c r="D132" s="243" t="s">
        <v>187</v>
      </c>
      <c r="E132" s="244"/>
      <c r="F132" s="77" t="s">
        <v>15</v>
      </c>
      <c r="G132" s="14">
        <v>9</v>
      </c>
      <c r="H132" s="14"/>
      <c r="I132" s="14"/>
      <c r="J132" s="14">
        <v>269.5</v>
      </c>
      <c r="K132" s="14">
        <v>145</v>
      </c>
      <c r="L132" s="14">
        <f t="shared" ref="L132" si="148">G132*J132</f>
        <v>2425.5</v>
      </c>
      <c r="M132" s="14">
        <f t="shared" ref="M132" si="149">G132*K132</f>
        <v>1305</v>
      </c>
      <c r="N132" s="14">
        <f t="shared" ref="N132" si="150">J132+K132</f>
        <v>414.5</v>
      </c>
      <c r="O132" s="30">
        <f t="shared" ref="O132" si="151">G132*N132</f>
        <v>3730.5</v>
      </c>
      <c r="P132" s="27"/>
      <c r="Q132" s="82">
        <v>325.57</v>
      </c>
      <c r="R132" s="78">
        <f t="shared" ref="R132" si="152">Q132*$M$6+Q132</f>
        <v>414.61339499999997</v>
      </c>
      <c r="S132" s="111"/>
      <c r="T132" s="18"/>
      <c r="U132" s="100"/>
      <c r="V132" s="18"/>
      <c r="W132" s="18"/>
      <c r="X132" s="18"/>
      <c r="Y132" s="18"/>
    </row>
    <row r="133" spans="1:25" ht="12.75" x14ac:dyDescent="0.2">
      <c r="A133" s="2"/>
      <c r="B133" s="80" t="s">
        <v>178</v>
      </c>
      <c r="C133" s="75" t="s">
        <v>188</v>
      </c>
      <c r="D133" s="71" t="s">
        <v>189</v>
      </c>
      <c r="E133" s="28"/>
      <c r="F133" s="77" t="s">
        <v>15</v>
      </c>
      <c r="G133" s="14">
        <v>10</v>
      </c>
      <c r="H133" s="14"/>
      <c r="I133" s="14"/>
      <c r="J133" s="14">
        <v>171.32</v>
      </c>
      <c r="K133" s="14">
        <v>92.4</v>
      </c>
      <c r="L133" s="14">
        <f t="shared" ref="L133:L140" si="153">G133*J133</f>
        <v>1713.1999999999998</v>
      </c>
      <c r="M133" s="14">
        <f t="shared" ref="M133:M140" si="154">G133*K133</f>
        <v>924</v>
      </c>
      <c r="N133" s="14">
        <f t="shared" si="120"/>
        <v>263.72000000000003</v>
      </c>
      <c r="O133" s="30">
        <f t="shared" ref="O133:O140" si="155">G133*N133</f>
        <v>2637.2000000000003</v>
      </c>
      <c r="P133" s="27"/>
      <c r="Q133" s="147">
        <v>210.06</v>
      </c>
      <c r="R133" s="78">
        <f t="shared" ref="R133:R140" si="156">Q133*$M$6+Q133</f>
        <v>267.51141000000001</v>
      </c>
      <c r="S133" s="111"/>
      <c r="T133" s="18"/>
      <c r="U133" s="100"/>
      <c r="V133" s="18"/>
      <c r="W133" s="18"/>
      <c r="X133" s="18"/>
      <c r="Y133" s="18"/>
    </row>
    <row r="134" spans="1:25" ht="28.5" customHeight="1" x14ac:dyDescent="0.2">
      <c r="A134" s="2"/>
      <c r="B134" s="80" t="s">
        <v>199</v>
      </c>
      <c r="C134" s="75">
        <v>91785</v>
      </c>
      <c r="D134" s="243" t="s">
        <v>210</v>
      </c>
      <c r="E134" s="244"/>
      <c r="F134" s="77" t="s">
        <v>1</v>
      </c>
      <c r="G134" s="14">
        <v>104.5</v>
      </c>
      <c r="H134" s="14"/>
      <c r="I134" s="14"/>
      <c r="J134" s="14">
        <v>24.5</v>
      </c>
      <c r="K134" s="14">
        <v>12.5</v>
      </c>
      <c r="L134" s="14">
        <f t="shared" si="153"/>
        <v>2560.25</v>
      </c>
      <c r="M134" s="14">
        <f t="shared" si="154"/>
        <v>1306.25</v>
      </c>
      <c r="N134" s="14">
        <f t="shared" si="120"/>
        <v>37</v>
      </c>
      <c r="O134" s="30">
        <f t="shared" si="155"/>
        <v>3866.5</v>
      </c>
      <c r="P134" s="27"/>
      <c r="Q134" s="82">
        <v>29.68</v>
      </c>
      <c r="R134" s="78">
        <f t="shared" si="156"/>
        <v>37.79748</v>
      </c>
      <c r="S134" s="111"/>
      <c r="T134" s="18"/>
      <c r="U134" s="100"/>
      <c r="V134" s="18"/>
      <c r="W134" s="18"/>
      <c r="X134" s="18"/>
      <c r="Y134" s="18"/>
    </row>
    <row r="135" spans="1:25" ht="28.5" customHeight="1" x14ac:dyDescent="0.2">
      <c r="A135" s="2"/>
      <c r="B135" s="80" t="s">
        <v>200</v>
      </c>
      <c r="C135" s="75">
        <v>91786</v>
      </c>
      <c r="D135" s="243" t="s">
        <v>211</v>
      </c>
      <c r="E135" s="244"/>
      <c r="F135" s="77" t="s">
        <v>1</v>
      </c>
      <c r="G135" s="14">
        <v>130.57</v>
      </c>
      <c r="H135" s="14"/>
      <c r="I135" s="14"/>
      <c r="J135" s="14">
        <v>15.5</v>
      </c>
      <c r="K135" s="14">
        <v>8.4</v>
      </c>
      <c r="L135" s="14">
        <f t="shared" ref="L135:L136" si="157">G135*J135</f>
        <v>2023.8349999999998</v>
      </c>
      <c r="M135" s="14">
        <f t="shared" ref="M135:M136" si="158">G135*K135</f>
        <v>1096.788</v>
      </c>
      <c r="N135" s="14">
        <f t="shared" ref="N135:N136" si="159">J135+K135</f>
        <v>23.9</v>
      </c>
      <c r="O135" s="30">
        <f t="shared" ref="O135:O136" si="160">G135*N135</f>
        <v>3120.6229999999996</v>
      </c>
      <c r="P135" s="27"/>
      <c r="Q135" s="82">
        <v>18.82</v>
      </c>
      <c r="R135" s="78">
        <f t="shared" si="156"/>
        <v>23.967269999999999</v>
      </c>
      <c r="S135" s="111"/>
      <c r="T135" s="18"/>
      <c r="U135" s="100"/>
      <c r="V135" s="18"/>
      <c r="W135" s="18"/>
      <c r="X135" s="18"/>
      <c r="Y135" s="18"/>
    </row>
    <row r="136" spans="1:25" ht="28.5" customHeight="1" x14ac:dyDescent="0.2">
      <c r="A136" s="2"/>
      <c r="B136" s="80" t="s">
        <v>201</v>
      </c>
      <c r="C136" s="75">
        <v>91787</v>
      </c>
      <c r="D136" s="243" t="s">
        <v>212</v>
      </c>
      <c r="E136" s="244"/>
      <c r="F136" s="77" t="s">
        <v>1</v>
      </c>
      <c r="G136" s="14">
        <v>13.2</v>
      </c>
      <c r="H136" s="14"/>
      <c r="I136" s="14"/>
      <c r="J136" s="14">
        <v>16.399999999999999</v>
      </c>
      <c r="K136" s="14">
        <v>8.85</v>
      </c>
      <c r="L136" s="14">
        <f t="shared" si="157"/>
        <v>216.47999999999996</v>
      </c>
      <c r="M136" s="14">
        <f t="shared" si="158"/>
        <v>116.82</v>
      </c>
      <c r="N136" s="14">
        <f t="shared" si="159"/>
        <v>25.25</v>
      </c>
      <c r="O136" s="30">
        <f t="shared" si="160"/>
        <v>333.29999999999995</v>
      </c>
      <c r="P136" s="27"/>
      <c r="Q136" s="82">
        <v>19.850000000000001</v>
      </c>
      <c r="R136" s="78">
        <f t="shared" si="156"/>
        <v>25.278975000000003</v>
      </c>
      <c r="S136" s="111"/>
      <c r="T136" s="18"/>
      <c r="U136" s="100"/>
      <c r="V136" s="18"/>
      <c r="W136" s="18"/>
      <c r="X136" s="18"/>
      <c r="Y136" s="18"/>
    </row>
    <row r="137" spans="1:25" ht="12.75" x14ac:dyDescent="0.2">
      <c r="A137" s="2"/>
      <c r="B137" s="80" t="s">
        <v>202</v>
      </c>
      <c r="C137" s="49">
        <v>89352</v>
      </c>
      <c r="D137" s="71" t="s">
        <v>76</v>
      </c>
      <c r="E137" s="28"/>
      <c r="F137" s="77" t="s">
        <v>15</v>
      </c>
      <c r="G137" s="14">
        <v>9</v>
      </c>
      <c r="H137" s="14"/>
      <c r="I137" s="14"/>
      <c r="J137" s="14">
        <v>33.6</v>
      </c>
      <c r="K137" s="14">
        <v>18.100000000000001</v>
      </c>
      <c r="L137" s="14">
        <f t="shared" si="153"/>
        <v>302.40000000000003</v>
      </c>
      <c r="M137" s="14">
        <f t="shared" si="154"/>
        <v>162.9</v>
      </c>
      <c r="N137" s="14">
        <f t="shared" si="120"/>
        <v>51.7</v>
      </c>
      <c r="O137" s="30">
        <f t="shared" si="155"/>
        <v>465.3</v>
      </c>
      <c r="P137" s="27"/>
      <c r="Q137" s="82">
        <v>40.6</v>
      </c>
      <c r="R137" s="78">
        <f t="shared" si="156"/>
        <v>51.704100000000004</v>
      </c>
      <c r="S137" s="111"/>
      <c r="T137" s="18"/>
      <c r="U137" s="100"/>
      <c r="V137" s="18"/>
      <c r="W137" s="18"/>
      <c r="X137" s="18"/>
      <c r="Y137" s="18"/>
    </row>
    <row r="138" spans="1:25" ht="12.75" x14ac:dyDescent="0.2">
      <c r="A138" s="2"/>
      <c r="B138" s="80" t="s">
        <v>203</v>
      </c>
      <c r="C138" s="49">
        <v>94497</v>
      </c>
      <c r="D138" s="71" t="s">
        <v>213</v>
      </c>
      <c r="E138" s="28"/>
      <c r="F138" s="77" t="s">
        <v>15</v>
      </c>
      <c r="G138" s="14">
        <v>1</v>
      </c>
      <c r="H138" s="14"/>
      <c r="I138" s="14"/>
      <c r="J138" s="14">
        <v>102.1</v>
      </c>
      <c r="K138" s="14">
        <v>54.07</v>
      </c>
      <c r="L138" s="14">
        <f t="shared" si="153"/>
        <v>102.1</v>
      </c>
      <c r="M138" s="14">
        <f t="shared" si="154"/>
        <v>54.07</v>
      </c>
      <c r="N138" s="14">
        <f t="shared" si="120"/>
        <v>156.16999999999999</v>
      </c>
      <c r="O138" s="30">
        <f t="shared" si="155"/>
        <v>156.16999999999999</v>
      </c>
      <c r="P138" s="27"/>
      <c r="Q138" s="82">
        <v>123.38</v>
      </c>
      <c r="R138" s="78">
        <f t="shared" si="156"/>
        <v>157.12442999999999</v>
      </c>
      <c r="S138" s="111"/>
      <c r="T138" s="18"/>
      <c r="U138" s="100"/>
      <c r="V138" s="18"/>
      <c r="W138" s="18"/>
      <c r="X138" s="18"/>
      <c r="Y138" s="18"/>
    </row>
    <row r="139" spans="1:25" ht="12.75" x14ac:dyDescent="0.2">
      <c r="A139" s="2"/>
      <c r="B139" s="80" t="s">
        <v>204</v>
      </c>
      <c r="C139" s="49">
        <v>94795</v>
      </c>
      <c r="D139" s="71" t="s">
        <v>214</v>
      </c>
      <c r="E139" s="28"/>
      <c r="F139" s="77" t="s">
        <v>15</v>
      </c>
      <c r="G139" s="14">
        <v>1</v>
      </c>
      <c r="H139" s="14"/>
      <c r="I139" s="14"/>
      <c r="J139" s="14">
        <v>38.15</v>
      </c>
      <c r="K139" s="14">
        <v>20.55</v>
      </c>
      <c r="L139" s="14">
        <f t="shared" si="153"/>
        <v>38.15</v>
      </c>
      <c r="M139" s="14">
        <f t="shared" si="154"/>
        <v>20.55</v>
      </c>
      <c r="N139" s="14">
        <f t="shared" si="120"/>
        <v>58.7</v>
      </c>
      <c r="O139" s="30">
        <f t="shared" si="155"/>
        <v>58.7</v>
      </c>
      <c r="P139" s="27"/>
      <c r="Q139" s="82">
        <v>46.12</v>
      </c>
      <c r="R139" s="78">
        <f t="shared" ref="R139" si="161">Q139*$M$6+Q139</f>
        <v>58.733819999999994</v>
      </c>
      <c r="S139" s="111"/>
      <c r="T139" s="18"/>
      <c r="U139" s="100"/>
      <c r="V139" s="18"/>
      <c r="W139" s="18"/>
      <c r="X139" s="18"/>
      <c r="Y139" s="18"/>
    </row>
    <row r="140" spans="1:25" ht="12.75" x14ac:dyDescent="0.2">
      <c r="A140" s="2"/>
      <c r="B140" s="80" t="s">
        <v>205</v>
      </c>
      <c r="C140" s="75" t="s">
        <v>191</v>
      </c>
      <c r="D140" s="71" t="s">
        <v>190</v>
      </c>
      <c r="E140" s="28"/>
      <c r="F140" s="77" t="s">
        <v>15</v>
      </c>
      <c r="G140" s="14">
        <v>1</v>
      </c>
      <c r="H140" s="14"/>
      <c r="I140" s="14"/>
      <c r="J140" s="14">
        <v>558.04999999999995</v>
      </c>
      <c r="K140" s="14">
        <v>289.3</v>
      </c>
      <c r="L140" s="14">
        <f t="shared" si="153"/>
        <v>558.04999999999995</v>
      </c>
      <c r="M140" s="14">
        <f t="shared" si="154"/>
        <v>289.3</v>
      </c>
      <c r="N140" s="14">
        <f t="shared" si="120"/>
        <v>847.34999999999991</v>
      </c>
      <c r="O140" s="30">
        <f t="shared" si="155"/>
        <v>847.34999999999991</v>
      </c>
      <c r="P140" s="27"/>
      <c r="Q140" s="82">
        <v>666.14</v>
      </c>
      <c r="R140" s="78">
        <f t="shared" si="156"/>
        <v>848.32929000000001</v>
      </c>
      <c r="S140" s="111"/>
      <c r="T140" s="18"/>
      <c r="U140" s="100"/>
      <c r="V140" s="18"/>
      <c r="W140" s="18"/>
      <c r="X140" s="18"/>
      <c r="Y140" s="18"/>
    </row>
    <row r="141" spans="1:25" ht="12.75" x14ac:dyDescent="0.2">
      <c r="A141" s="2"/>
      <c r="B141" s="80" t="s">
        <v>389</v>
      </c>
      <c r="C141" s="75">
        <v>86943</v>
      </c>
      <c r="D141" s="71" t="s">
        <v>390</v>
      </c>
      <c r="E141" s="28"/>
      <c r="F141" s="77" t="s">
        <v>15</v>
      </c>
      <c r="G141" s="14">
        <v>1</v>
      </c>
      <c r="H141" s="14"/>
      <c r="I141" s="14"/>
      <c r="J141" s="14">
        <v>160.55000000000001</v>
      </c>
      <c r="K141" s="14">
        <v>86.45</v>
      </c>
      <c r="L141" s="14">
        <f t="shared" ref="L141:L142" si="162">G141*J141</f>
        <v>160.55000000000001</v>
      </c>
      <c r="M141" s="14">
        <f t="shared" ref="M141:M142" si="163">G141*K141</f>
        <v>86.45</v>
      </c>
      <c r="N141" s="14">
        <f t="shared" ref="N141:N142" si="164">J141+K141</f>
        <v>247</v>
      </c>
      <c r="O141" s="30">
        <f t="shared" ref="O141:O142" si="165">G141*N141</f>
        <v>247</v>
      </c>
      <c r="P141" s="27"/>
      <c r="Q141" s="82">
        <v>193.97</v>
      </c>
      <c r="R141" s="78">
        <f t="shared" ref="R141:R142" si="166">Q141*$M$6+Q141</f>
        <v>247.02079499999999</v>
      </c>
      <c r="S141" s="111"/>
      <c r="T141" s="18"/>
      <c r="U141" s="100"/>
      <c r="V141" s="18"/>
      <c r="W141" s="18"/>
      <c r="X141" s="18"/>
      <c r="Y141" s="18"/>
    </row>
    <row r="142" spans="1:25" ht="12.75" x14ac:dyDescent="0.2">
      <c r="A142" s="2"/>
      <c r="B142" s="80">
        <v>10.23</v>
      </c>
      <c r="C142" s="75">
        <v>86913</v>
      </c>
      <c r="D142" s="71" t="s">
        <v>415</v>
      </c>
      <c r="E142" s="28"/>
      <c r="F142" s="77" t="s">
        <v>15</v>
      </c>
      <c r="G142" s="14">
        <v>3</v>
      </c>
      <c r="H142" s="14"/>
      <c r="I142" s="14"/>
      <c r="J142" s="14">
        <v>19.5</v>
      </c>
      <c r="K142" s="14">
        <v>10</v>
      </c>
      <c r="L142" s="14">
        <f t="shared" si="162"/>
        <v>58.5</v>
      </c>
      <c r="M142" s="14">
        <f t="shared" si="163"/>
        <v>30</v>
      </c>
      <c r="N142" s="14">
        <f t="shared" si="164"/>
        <v>29.5</v>
      </c>
      <c r="O142" s="30">
        <f t="shared" si="165"/>
        <v>88.5</v>
      </c>
      <c r="P142" s="27"/>
      <c r="Q142" s="82">
        <v>23.56</v>
      </c>
      <c r="R142" s="78">
        <f t="shared" si="166"/>
        <v>30.00366</v>
      </c>
      <c r="S142" s="111">
        <f t="shared" ref="S142" si="167">R142*0.65</f>
        <v>19.502379000000001</v>
      </c>
      <c r="T142" s="18">
        <f t="shared" ref="T142" si="168">R142-S142</f>
        <v>10.501280999999999</v>
      </c>
      <c r="U142" s="100"/>
      <c r="V142" s="18"/>
      <c r="W142" s="18"/>
      <c r="X142" s="18"/>
      <c r="Y142" s="18"/>
    </row>
    <row r="143" spans="1:25" ht="12.75" x14ac:dyDescent="0.2">
      <c r="A143" s="2"/>
      <c r="B143" s="80"/>
      <c r="C143" s="49"/>
      <c r="D143" s="71"/>
      <c r="E143" s="28"/>
      <c r="F143" s="77"/>
      <c r="G143" s="14"/>
      <c r="H143" s="14"/>
      <c r="I143" s="14"/>
      <c r="J143" s="14"/>
      <c r="K143" s="14"/>
      <c r="L143" s="14"/>
      <c r="M143" s="14"/>
      <c r="N143" s="14">
        <f t="shared" si="120"/>
        <v>0</v>
      </c>
      <c r="O143" s="30"/>
      <c r="P143" s="27"/>
      <c r="Q143" s="82"/>
      <c r="R143" s="78"/>
      <c r="S143" s="111"/>
      <c r="T143" s="18"/>
      <c r="U143" s="18"/>
      <c r="V143" s="18"/>
      <c r="W143" s="18"/>
      <c r="X143" s="18"/>
      <c r="Y143" s="18"/>
    </row>
    <row r="144" spans="1:25" ht="12.75" x14ac:dyDescent="0.2">
      <c r="A144" s="2"/>
      <c r="B144" s="80"/>
      <c r="C144" s="49"/>
      <c r="D144" s="71"/>
      <c r="E144" s="28"/>
      <c r="F144" s="77"/>
      <c r="G144" s="14"/>
      <c r="H144" s="14"/>
      <c r="I144" s="14"/>
      <c r="J144" s="14"/>
      <c r="K144" s="14"/>
      <c r="L144" s="14"/>
      <c r="M144" s="14"/>
      <c r="N144" s="14"/>
      <c r="O144" s="30"/>
      <c r="P144" s="27"/>
      <c r="Q144" s="82"/>
      <c r="R144" s="78"/>
      <c r="S144" s="111"/>
      <c r="T144" s="18"/>
      <c r="U144" s="18"/>
      <c r="V144" s="18"/>
      <c r="W144" s="18"/>
      <c r="X144" s="18"/>
      <c r="Y144" s="18"/>
    </row>
    <row r="145" spans="1:25" ht="12.75" x14ac:dyDescent="0.2">
      <c r="A145" s="2"/>
      <c r="B145" s="150">
        <v>11</v>
      </c>
      <c r="C145" s="165"/>
      <c r="D145" s="158" t="s">
        <v>83</v>
      </c>
      <c r="E145" s="159"/>
      <c r="F145" s="154"/>
      <c r="G145" s="155"/>
      <c r="H145" s="155"/>
      <c r="I145" s="155"/>
      <c r="J145" s="155"/>
      <c r="K145" s="155"/>
      <c r="L145" s="155"/>
      <c r="M145" s="156" t="s">
        <v>99</v>
      </c>
      <c r="N145" s="155"/>
      <c r="O145" s="157">
        <f>SUM(O146:O156)</f>
        <v>35324.139999999992</v>
      </c>
      <c r="P145" s="27"/>
      <c r="Q145" s="82"/>
      <c r="R145" s="78"/>
      <c r="S145" s="111"/>
      <c r="T145" s="18"/>
      <c r="U145" s="18"/>
      <c r="V145" s="18"/>
      <c r="W145" s="18"/>
      <c r="X145" s="18"/>
      <c r="Y145" s="18"/>
    </row>
    <row r="146" spans="1:25" ht="12.75" x14ac:dyDescent="0.2">
      <c r="A146" s="2"/>
      <c r="B146" s="80" t="s">
        <v>79</v>
      </c>
      <c r="C146" s="49">
        <v>97593</v>
      </c>
      <c r="D146" s="71" t="s">
        <v>351</v>
      </c>
      <c r="E146" s="28"/>
      <c r="F146" s="77" t="s">
        <v>15</v>
      </c>
      <c r="G146" s="14">
        <v>17</v>
      </c>
      <c r="H146" s="14"/>
      <c r="I146" s="14"/>
      <c r="J146" s="14">
        <v>57.37</v>
      </c>
      <c r="K146" s="14">
        <v>30.89</v>
      </c>
      <c r="L146" s="14">
        <f t="shared" ref="L146:L147" si="169">G146*J146</f>
        <v>975.29</v>
      </c>
      <c r="M146" s="14">
        <f t="shared" ref="M146:M147" si="170">G146*K146</f>
        <v>525.13</v>
      </c>
      <c r="N146" s="14">
        <f t="shared" ref="N146:N147" si="171">J146+K146</f>
        <v>88.259999999999991</v>
      </c>
      <c r="O146" s="30">
        <f t="shared" ref="O146:O147" si="172">G146*N146</f>
        <v>1500.4199999999998</v>
      </c>
      <c r="P146" s="27"/>
      <c r="Q146" s="82">
        <v>69.31</v>
      </c>
      <c r="R146" s="78">
        <f t="shared" ref="R146:R153" si="173">Q146*$M$6+Q146</f>
        <v>88.266285000000011</v>
      </c>
      <c r="S146" s="111"/>
      <c r="T146" s="18"/>
      <c r="U146" s="100"/>
      <c r="V146" s="18"/>
      <c r="W146" s="18"/>
      <c r="X146" s="18"/>
      <c r="Y146" s="18"/>
    </row>
    <row r="147" spans="1:25" ht="12.75" x14ac:dyDescent="0.2">
      <c r="A147" s="2"/>
      <c r="B147" s="80" t="s">
        <v>80</v>
      </c>
      <c r="C147" s="49">
        <v>97614</v>
      </c>
      <c r="D147" s="71" t="s">
        <v>362</v>
      </c>
      <c r="E147" s="28"/>
      <c r="F147" s="77" t="s">
        <v>15</v>
      </c>
      <c r="G147" s="14">
        <v>21</v>
      </c>
      <c r="H147" s="14"/>
      <c r="I147" s="14"/>
      <c r="J147" s="14">
        <v>32.94</v>
      </c>
      <c r="K147" s="14">
        <v>17.739999999999998</v>
      </c>
      <c r="L147" s="14">
        <f t="shared" si="169"/>
        <v>691.74</v>
      </c>
      <c r="M147" s="14">
        <f t="shared" si="170"/>
        <v>372.53999999999996</v>
      </c>
      <c r="N147" s="14">
        <f t="shared" si="171"/>
        <v>50.679999999999993</v>
      </c>
      <c r="O147" s="30">
        <f t="shared" si="172"/>
        <v>1064.2799999999997</v>
      </c>
      <c r="P147" s="27"/>
      <c r="Q147" s="82">
        <v>39.799999999999997</v>
      </c>
      <c r="R147" s="78">
        <f t="shared" si="173"/>
        <v>50.685299999999998</v>
      </c>
      <c r="S147" s="111"/>
      <c r="T147" s="18"/>
      <c r="U147" s="18"/>
      <c r="V147" s="18"/>
      <c r="W147" s="18"/>
      <c r="X147" s="18"/>
      <c r="Y147" s="18"/>
    </row>
    <row r="148" spans="1:25" ht="12.75" x14ac:dyDescent="0.2">
      <c r="A148" s="2"/>
      <c r="B148" s="80" t="s">
        <v>179</v>
      </c>
      <c r="C148" s="49">
        <v>97610</v>
      </c>
      <c r="D148" s="71" t="s">
        <v>363</v>
      </c>
      <c r="E148" s="28"/>
      <c r="F148" s="77" t="s">
        <v>15</v>
      </c>
      <c r="G148" s="14">
        <v>35</v>
      </c>
      <c r="H148" s="14"/>
      <c r="I148" s="14"/>
      <c r="J148" s="14">
        <v>29.89</v>
      </c>
      <c r="K148" s="14">
        <v>16.100000000000001</v>
      </c>
      <c r="L148" s="14">
        <f t="shared" ref="L148:L155" si="174">G148*J148</f>
        <v>1046.1500000000001</v>
      </c>
      <c r="M148" s="14">
        <f t="shared" ref="M148:M155" si="175">G148*K148</f>
        <v>563.5</v>
      </c>
      <c r="N148" s="14">
        <f t="shared" ref="N148:N155" si="176">J148+K148</f>
        <v>45.99</v>
      </c>
      <c r="O148" s="30">
        <f t="shared" ref="O148:O155" si="177">G148*N148</f>
        <v>1609.65</v>
      </c>
      <c r="P148" s="27"/>
      <c r="Q148" s="82">
        <v>36.11</v>
      </c>
      <c r="R148" s="78">
        <f t="shared" si="173"/>
        <v>45.986085000000003</v>
      </c>
      <c r="S148" s="111"/>
      <c r="T148" s="18"/>
      <c r="U148" s="18"/>
      <c r="V148" s="18"/>
      <c r="W148" s="18"/>
      <c r="X148" s="18"/>
      <c r="Y148" s="18"/>
    </row>
    <row r="149" spans="1:25" ht="12.75" x14ac:dyDescent="0.2">
      <c r="A149" s="2"/>
      <c r="B149" s="80" t="s">
        <v>215</v>
      </c>
      <c r="C149" s="49">
        <v>97605</v>
      </c>
      <c r="D149" s="71" t="s">
        <v>352</v>
      </c>
      <c r="E149" s="28"/>
      <c r="F149" s="77" t="s">
        <v>15</v>
      </c>
      <c r="G149" s="14">
        <v>8</v>
      </c>
      <c r="H149" s="14"/>
      <c r="I149" s="14"/>
      <c r="J149" s="14">
        <v>52.19</v>
      </c>
      <c r="K149" s="14">
        <v>28.1</v>
      </c>
      <c r="L149" s="14">
        <f t="shared" ref="L149:L151" si="178">G149*J149</f>
        <v>417.52</v>
      </c>
      <c r="M149" s="14">
        <f t="shared" ref="M149:M151" si="179">G149*K149</f>
        <v>224.8</v>
      </c>
      <c r="N149" s="14">
        <f t="shared" ref="N149:N151" si="180">J149+K149</f>
        <v>80.289999999999992</v>
      </c>
      <c r="O149" s="30">
        <f t="shared" ref="O149:O151" si="181">G149*N149</f>
        <v>642.31999999999994</v>
      </c>
      <c r="P149" s="27"/>
      <c r="Q149" s="82">
        <v>63.05</v>
      </c>
      <c r="R149" s="78">
        <f t="shared" si="173"/>
        <v>80.294174999999996</v>
      </c>
      <c r="S149" s="111"/>
      <c r="T149" s="18"/>
      <c r="U149" s="18"/>
      <c r="V149" s="18"/>
      <c r="W149" s="18"/>
      <c r="X149" s="18"/>
      <c r="Y149" s="18"/>
    </row>
    <row r="150" spans="1:25" ht="12.75" x14ac:dyDescent="0.2">
      <c r="A150" s="2"/>
      <c r="B150" s="80" t="s">
        <v>360</v>
      </c>
      <c r="C150" s="49">
        <v>97607</v>
      </c>
      <c r="D150" s="71" t="s">
        <v>353</v>
      </c>
      <c r="E150" s="28"/>
      <c r="F150" s="77" t="s">
        <v>15</v>
      </c>
      <c r="G150" s="14">
        <v>1</v>
      </c>
      <c r="H150" s="14"/>
      <c r="I150" s="14"/>
      <c r="J150" s="14">
        <v>76.180000000000007</v>
      </c>
      <c r="K150" s="14">
        <v>41.02</v>
      </c>
      <c r="L150" s="14">
        <f t="shared" si="178"/>
        <v>76.180000000000007</v>
      </c>
      <c r="M150" s="14">
        <f t="shared" si="179"/>
        <v>41.02</v>
      </c>
      <c r="N150" s="14">
        <f t="shared" si="180"/>
        <v>117.20000000000002</v>
      </c>
      <c r="O150" s="30">
        <f t="shared" si="181"/>
        <v>117.20000000000002</v>
      </c>
      <c r="P150" s="27"/>
      <c r="Q150" s="82">
        <v>92.04</v>
      </c>
      <c r="R150" s="78">
        <f t="shared" si="173"/>
        <v>117.21294</v>
      </c>
      <c r="S150" s="111"/>
      <c r="T150" s="18"/>
      <c r="U150" s="18"/>
      <c r="V150" s="18"/>
      <c r="W150" s="18"/>
      <c r="X150" s="18"/>
      <c r="Y150" s="18"/>
    </row>
    <row r="151" spans="1:25" ht="38.25" customHeight="1" x14ac:dyDescent="0.2">
      <c r="A151" s="2"/>
      <c r="B151" s="80" t="s">
        <v>361</v>
      </c>
      <c r="C151" s="49" t="s">
        <v>436</v>
      </c>
      <c r="D151" s="243" t="s">
        <v>435</v>
      </c>
      <c r="E151" s="244"/>
      <c r="F151" s="77" t="s">
        <v>15</v>
      </c>
      <c r="G151" s="14">
        <v>4</v>
      </c>
      <c r="H151" s="14"/>
      <c r="I151" s="14"/>
      <c r="J151" s="14">
        <v>380</v>
      </c>
      <c r="K151" s="14">
        <v>150</v>
      </c>
      <c r="L151" s="14">
        <f t="shared" si="178"/>
        <v>1520</v>
      </c>
      <c r="M151" s="14">
        <f t="shared" si="179"/>
        <v>600</v>
      </c>
      <c r="N151" s="14">
        <f t="shared" si="180"/>
        <v>530</v>
      </c>
      <c r="O151" s="30">
        <f t="shared" si="181"/>
        <v>2120</v>
      </c>
      <c r="P151" s="27"/>
      <c r="Q151" s="82">
        <v>425.2</v>
      </c>
      <c r="R151" s="78">
        <f t="shared" si="173"/>
        <v>541.49220000000003</v>
      </c>
      <c r="S151" s="111"/>
      <c r="T151" s="18"/>
      <c r="U151" s="100"/>
      <c r="V151" s="18"/>
      <c r="W151" s="18"/>
      <c r="X151" s="18"/>
      <c r="Y151" s="18"/>
    </row>
    <row r="152" spans="1:25" ht="27.75" customHeight="1" x14ac:dyDescent="0.2">
      <c r="A152" s="2"/>
      <c r="B152" s="80" t="s">
        <v>413</v>
      </c>
      <c r="C152" s="49">
        <v>93128</v>
      </c>
      <c r="D152" s="243" t="s">
        <v>432</v>
      </c>
      <c r="E152" s="244"/>
      <c r="F152" s="77" t="s">
        <v>15</v>
      </c>
      <c r="G152" s="14">
        <v>82</v>
      </c>
      <c r="H152" s="14"/>
      <c r="I152" s="14"/>
      <c r="J152" s="14">
        <v>90</v>
      </c>
      <c r="K152" s="14">
        <v>43</v>
      </c>
      <c r="L152" s="14">
        <f t="shared" si="174"/>
        <v>7380</v>
      </c>
      <c r="M152" s="14">
        <f t="shared" si="175"/>
        <v>3526</v>
      </c>
      <c r="N152" s="14">
        <f t="shared" si="176"/>
        <v>133</v>
      </c>
      <c r="O152" s="30">
        <f t="shared" si="177"/>
        <v>10906</v>
      </c>
      <c r="P152" s="27"/>
      <c r="Q152" s="82">
        <v>105.93</v>
      </c>
      <c r="R152" s="78">
        <f t="shared" si="173"/>
        <v>134.90185500000001</v>
      </c>
      <c r="S152" s="111"/>
      <c r="T152" s="18"/>
      <c r="U152" s="100"/>
      <c r="V152" s="18"/>
      <c r="W152" s="18"/>
      <c r="X152" s="18"/>
      <c r="Y152" s="18"/>
    </row>
    <row r="153" spans="1:25" ht="27.75" customHeight="1" x14ac:dyDescent="0.2">
      <c r="A153" s="2"/>
      <c r="B153" s="80" t="s">
        <v>437</v>
      </c>
      <c r="C153" s="49">
        <v>93141</v>
      </c>
      <c r="D153" s="243" t="s">
        <v>434</v>
      </c>
      <c r="E153" s="244"/>
      <c r="F153" s="77" t="s">
        <v>15</v>
      </c>
      <c r="G153" s="14">
        <v>76</v>
      </c>
      <c r="H153" s="14"/>
      <c r="I153" s="14"/>
      <c r="J153" s="14">
        <v>106</v>
      </c>
      <c r="K153" s="14">
        <v>55</v>
      </c>
      <c r="L153" s="14">
        <f t="shared" si="174"/>
        <v>8056</v>
      </c>
      <c r="M153" s="14">
        <f t="shared" si="175"/>
        <v>4180</v>
      </c>
      <c r="N153" s="14">
        <f t="shared" si="176"/>
        <v>161</v>
      </c>
      <c r="O153" s="30">
        <f t="shared" si="177"/>
        <v>12236</v>
      </c>
      <c r="P153" s="27"/>
      <c r="Q153" s="82">
        <v>127.24</v>
      </c>
      <c r="R153" s="78">
        <f t="shared" si="173"/>
        <v>162.04014000000001</v>
      </c>
      <c r="S153" s="111"/>
      <c r="T153" s="18"/>
      <c r="U153" s="100"/>
      <c r="V153" s="18"/>
      <c r="W153" s="18"/>
      <c r="X153" s="18"/>
      <c r="Y153" s="18"/>
    </row>
    <row r="154" spans="1:25" ht="27.75" customHeight="1" x14ac:dyDescent="0.2">
      <c r="A154" s="2"/>
      <c r="B154" s="80" t="s">
        <v>438</v>
      </c>
      <c r="C154" s="49">
        <v>93144</v>
      </c>
      <c r="D154" s="243" t="s">
        <v>433</v>
      </c>
      <c r="E154" s="244"/>
      <c r="F154" s="77" t="s">
        <v>15</v>
      </c>
      <c r="G154" s="14">
        <v>17</v>
      </c>
      <c r="H154" s="14"/>
      <c r="I154" s="14"/>
      <c r="J154" s="14">
        <v>135</v>
      </c>
      <c r="K154" s="14">
        <v>65</v>
      </c>
      <c r="L154" s="14">
        <f t="shared" ref="L154" si="182">G154*J154</f>
        <v>2295</v>
      </c>
      <c r="M154" s="14">
        <f t="shared" ref="M154" si="183">G154*K154</f>
        <v>1105</v>
      </c>
      <c r="N154" s="14">
        <f t="shared" ref="N154" si="184">J154+K154</f>
        <v>200</v>
      </c>
      <c r="O154" s="30">
        <f t="shared" ref="O154" si="185">G154*N154</f>
        <v>3400</v>
      </c>
      <c r="P154" s="27"/>
      <c r="Q154" s="82">
        <v>159.57</v>
      </c>
      <c r="R154" s="78">
        <f t="shared" ref="R154:R155" si="186">Q154*$M$6+Q154</f>
        <v>203.21239499999999</v>
      </c>
      <c r="S154" s="111"/>
      <c r="T154" s="18"/>
      <c r="U154" s="100"/>
      <c r="V154" s="18"/>
      <c r="W154" s="18"/>
      <c r="X154" s="18"/>
      <c r="Y154" s="18"/>
    </row>
    <row r="155" spans="1:25" ht="15.75" customHeight="1" x14ac:dyDescent="0.2">
      <c r="A155" s="2"/>
      <c r="B155" s="80" t="s">
        <v>439</v>
      </c>
      <c r="C155" s="49">
        <v>41598</v>
      </c>
      <c r="D155" s="243" t="s">
        <v>414</v>
      </c>
      <c r="E155" s="244"/>
      <c r="F155" s="77" t="s">
        <v>15</v>
      </c>
      <c r="G155" s="14">
        <v>1</v>
      </c>
      <c r="H155" s="14"/>
      <c r="I155" s="14"/>
      <c r="J155" s="14">
        <v>1130</v>
      </c>
      <c r="K155" s="14">
        <v>598.27</v>
      </c>
      <c r="L155" s="14">
        <f t="shared" si="174"/>
        <v>1130</v>
      </c>
      <c r="M155" s="14">
        <f t="shared" si="175"/>
        <v>598.27</v>
      </c>
      <c r="N155" s="14">
        <f t="shared" si="176"/>
        <v>1728.27</v>
      </c>
      <c r="O155" s="30">
        <f t="shared" si="177"/>
        <v>1728.27</v>
      </c>
      <c r="P155" s="27"/>
      <c r="Q155" s="200">
        <v>1365.11</v>
      </c>
      <c r="R155" s="78">
        <f t="shared" si="186"/>
        <v>1738.4675849999999</v>
      </c>
      <c r="S155" s="111"/>
      <c r="T155" s="18"/>
      <c r="U155" s="100"/>
      <c r="V155" s="18"/>
      <c r="W155" s="18"/>
      <c r="X155" s="18"/>
      <c r="Y155" s="18"/>
    </row>
    <row r="156" spans="1:25" ht="12.75" x14ac:dyDescent="0.2">
      <c r="A156" s="2"/>
      <c r="B156" s="80"/>
      <c r="C156" s="49"/>
      <c r="D156" s="71"/>
      <c r="E156" s="28"/>
      <c r="F156" s="77"/>
      <c r="G156" s="14"/>
      <c r="H156" s="14"/>
      <c r="I156" s="14"/>
      <c r="J156" s="14"/>
      <c r="K156" s="14"/>
      <c r="L156" s="14"/>
      <c r="M156" s="14"/>
      <c r="N156" s="14"/>
      <c r="O156" s="30"/>
      <c r="P156" s="27"/>
      <c r="Q156" s="82"/>
      <c r="R156" s="78"/>
      <c r="S156" s="111"/>
      <c r="T156" s="18"/>
      <c r="U156" s="18"/>
      <c r="V156" s="18"/>
      <c r="W156" s="18"/>
      <c r="X156" s="18"/>
      <c r="Y156" s="18"/>
    </row>
    <row r="157" spans="1:25" ht="12.75" x14ac:dyDescent="0.2">
      <c r="A157" s="2"/>
      <c r="B157" s="80"/>
      <c r="C157" s="49"/>
      <c r="D157" s="71"/>
      <c r="E157" s="28"/>
      <c r="F157" s="77"/>
      <c r="G157" s="14"/>
      <c r="H157" s="14"/>
      <c r="I157" s="14"/>
      <c r="J157" s="14"/>
      <c r="K157" s="14"/>
      <c r="L157" s="14"/>
      <c r="M157" s="14"/>
      <c r="N157" s="14"/>
      <c r="O157" s="30"/>
      <c r="P157" s="27"/>
      <c r="Q157" s="82"/>
      <c r="R157" s="78"/>
      <c r="S157" s="111"/>
      <c r="T157" s="18"/>
      <c r="U157" s="18"/>
      <c r="V157" s="18"/>
      <c r="W157" s="18"/>
      <c r="X157" s="18"/>
      <c r="Y157" s="18"/>
    </row>
    <row r="158" spans="1:25" ht="12.75" x14ac:dyDescent="0.2">
      <c r="A158" s="2"/>
      <c r="B158" s="80"/>
      <c r="C158" s="49"/>
      <c r="D158" s="71"/>
      <c r="E158" s="28"/>
      <c r="F158" s="77"/>
      <c r="G158" s="14"/>
      <c r="H158" s="14"/>
      <c r="I158" s="14"/>
      <c r="J158" s="14"/>
      <c r="K158" s="14"/>
      <c r="L158" s="14"/>
      <c r="M158" s="14"/>
      <c r="N158" s="14"/>
      <c r="O158" s="30"/>
      <c r="P158" s="27"/>
      <c r="Q158" s="82"/>
      <c r="R158" s="78"/>
      <c r="S158" s="111"/>
      <c r="T158" s="18"/>
      <c r="U158" s="18"/>
      <c r="V158" s="18"/>
      <c r="W158" s="18"/>
      <c r="X158" s="18"/>
      <c r="Y158" s="18"/>
    </row>
    <row r="159" spans="1:25" ht="12.75" x14ac:dyDescent="0.2">
      <c r="A159" s="2"/>
      <c r="B159" s="150">
        <v>12</v>
      </c>
      <c r="C159" s="165"/>
      <c r="D159" s="158" t="s">
        <v>156</v>
      </c>
      <c r="E159" s="159"/>
      <c r="F159" s="154"/>
      <c r="G159" s="155"/>
      <c r="H159" s="155"/>
      <c r="I159" s="155"/>
      <c r="J159" s="155"/>
      <c r="K159" s="155"/>
      <c r="L159" s="155"/>
      <c r="M159" s="156" t="s">
        <v>180</v>
      </c>
      <c r="N159" s="155"/>
      <c r="O159" s="157">
        <f>SUM(O160:O162)</f>
        <v>31853.802</v>
      </c>
      <c r="P159" s="27"/>
      <c r="Q159" s="82"/>
      <c r="R159" s="78"/>
      <c r="S159" s="111"/>
      <c r="T159" s="18"/>
      <c r="U159" s="18"/>
      <c r="V159" s="18"/>
      <c r="W159" s="18"/>
      <c r="X159" s="18"/>
      <c r="Y159" s="18"/>
    </row>
    <row r="160" spans="1:25" ht="12.75" x14ac:dyDescent="0.2">
      <c r="A160" s="2"/>
      <c r="B160" s="80" t="s">
        <v>158</v>
      </c>
      <c r="C160" s="49">
        <v>88485</v>
      </c>
      <c r="D160" s="71" t="s">
        <v>157</v>
      </c>
      <c r="E160" s="28"/>
      <c r="F160" s="77" t="s">
        <v>3</v>
      </c>
      <c r="G160" s="14">
        <v>1869.01</v>
      </c>
      <c r="H160" s="14"/>
      <c r="I160" s="14"/>
      <c r="J160" s="14">
        <v>1.55</v>
      </c>
      <c r="K160" s="14">
        <v>0.65</v>
      </c>
      <c r="L160" s="14">
        <f t="shared" ref="L160:L162" si="187">G160*J160</f>
        <v>2896.9655000000002</v>
      </c>
      <c r="M160" s="14">
        <f t="shared" ref="M160:M162" si="188">G160*K160</f>
        <v>1214.8565000000001</v>
      </c>
      <c r="N160" s="14">
        <f t="shared" ref="N160:N162" si="189">J160+K160</f>
        <v>2.2000000000000002</v>
      </c>
      <c r="O160" s="30">
        <f t="shared" ref="O160:O162" si="190">G160*N160</f>
        <v>4111.8220000000001</v>
      </c>
      <c r="P160" s="27"/>
      <c r="Q160" s="82">
        <v>1.74</v>
      </c>
      <c r="R160" s="78">
        <f t="shared" ref="R160:R162" si="191">Q160*$M$6+Q160</f>
        <v>2.2158899999999999</v>
      </c>
      <c r="S160" s="115"/>
      <c r="T160" s="18"/>
      <c r="U160" s="18"/>
      <c r="V160" s="18"/>
      <c r="W160" s="18"/>
      <c r="X160" s="18"/>
      <c r="Y160" s="18"/>
    </row>
    <row r="161" spans="1:25" ht="12.75" x14ac:dyDescent="0.2">
      <c r="A161" s="2"/>
      <c r="B161" s="80" t="s">
        <v>159</v>
      </c>
      <c r="C161" s="49">
        <v>88489</v>
      </c>
      <c r="D161" s="71" t="s">
        <v>161</v>
      </c>
      <c r="E161" s="28"/>
      <c r="F161" s="77" t="s">
        <v>3</v>
      </c>
      <c r="G161" s="176">
        <v>1869.01</v>
      </c>
      <c r="H161" s="14"/>
      <c r="I161" s="14"/>
      <c r="J161" s="14">
        <v>9</v>
      </c>
      <c r="K161" s="14">
        <v>5</v>
      </c>
      <c r="L161" s="14">
        <f t="shared" si="187"/>
        <v>16821.09</v>
      </c>
      <c r="M161" s="14">
        <f t="shared" si="188"/>
        <v>9345.0499999999993</v>
      </c>
      <c r="N161" s="14">
        <f t="shared" si="189"/>
        <v>14</v>
      </c>
      <c r="O161" s="30">
        <f t="shared" si="190"/>
        <v>26166.14</v>
      </c>
      <c r="P161" s="27"/>
      <c r="Q161" s="82">
        <v>11.47</v>
      </c>
      <c r="R161" s="78">
        <f t="shared" si="191"/>
        <v>14.607045000000001</v>
      </c>
      <c r="S161" s="115"/>
      <c r="T161" s="18"/>
      <c r="U161" s="18"/>
      <c r="V161" s="18"/>
      <c r="W161" s="18"/>
      <c r="X161" s="18"/>
      <c r="Y161" s="18"/>
    </row>
    <row r="162" spans="1:25" ht="12.75" x14ac:dyDescent="0.2">
      <c r="A162" s="2"/>
      <c r="B162" s="80" t="s">
        <v>160</v>
      </c>
      <c r="C162" s="75" t="s">
        <v>426</v>
      </c>
      <c r="D162" s="71" t="s">
        <v>427</v>
      </c>
      <c r="E162" s="28"/>
      <c r="F162" s="77" t="s">
        <v>3</v>
      </c>
      <c r="G162" s="14">
        <v>56.28</v>
      </c>
      <c r="H162" s="14"/>
      <c r="I162" s="14"/>
      <c r="J162" s="14">
        <v>18</v>
      </c>
      <c r="K162" s="14">
        <v>10</v>
      </c>
      <c r="L162" s="14">
        <f t="shared" si="187"/>
        <v>1013.04</v>
      </c>
      <c r="M162" s="14">
        <f t="shared" si="188"/>
        <v>562.79999999999995</v>
      </c>
      <c r="N162" s="14">
        <f t="shared" si="189"/>
        <v>28</v>
      </c>
      <c r="O162" s="30">
        <f t="shared" si="190"/>
        <v>1575.8400000000001</v>
      </c>
      <c r="P162" s="27"/>
      <c r="Q162" s="82">
        <v>22.75</v>
      </c>
      <c r="R162" s="78">
        <f t="shared" si="191"/>
        <v>28.972124999999998</v>
      </c>
      <c r="S162" s="115"/>
      <c r="T162" s="18"/>
      <c r="U162" s="18"/>
      <c r="V162" s="18"/>
      <c r="W162" s="18"/>
      <c r="X162" s="18"/>
      <c r="Y162" s="18"/>
    </row>
    <row r="163" spans="1:25" ht="12.75" x14ac:dyDescent="0.2">
      <c r="A163" s="2"/>
      <c r="B163" s="80"/>
      <c r="C163" s="49"/>
      <c r="D163" s="71"/>
      <c r="E163" s="28"/>
      <c r="F163" s="77"/>
      <c r="G163" s="14"/>
      <c r="H163" s="14"/>
      <c r="I163" s="14"/>
      <c r="J163" s="14"/>
      <c r="K163" s="14"/>
      <c r="L163" s="14"/>
      <c r="M163" s="14"/>
      <c r="N163" s="14"/>
      <c r="O163" s="30"/>
      <c r="P163" s="27"/>
      <c r="Q163" s="82"/>
      <c r="R163" s="78"/>
      <c r="S163" s="111"/>
      <c r="T163" s="18"/>
      <c r="U163" s="18"/>
      <c r="V163" s="18"/>
      <c r="W163" s="18"/>
      <c r="X163" s="18"/>
      <c r="Y163" s="18"/>
    </row>
    <row r="164" spans="1:25" ht="12.75" x14ac:dyDescent="0.2">
      <c r="A164" s="2"/>
      <c r="B164" s="80"/>
      <c r="C164" s="49"/>
      <c r="D164" s="71"/>
      <c r="E164" s="28"/>
      <c r="F164" s="77"/>
      <c r="G164" s="14"/>
      <c r="H164" s="14"/>
      <c r="I164" s="14"/>
      <c r="J164" s="14"/>
      <c r="K164" s="14"/>
      <c r="L164" s="14"/>
      <c r="M164" s="14"/>
      <c r="N164" s="14"/>
      <c r="O164" s="30"/>
      <c r="P164" s="27"/>
      <c r="Q164" s="82"/>
      <c r="R164" s="78"/>
      <c r="S164" s="111"/>
      <c r="T164" s="18"/>
      <c r="U164" s="18"/>
      <c r="V164" s="18"/>
      <c r="W164" s="18"/>
      <c r="X164" s="18"/>
      <c r="Y164" s="18"/>
    </row>
    <row r="165" spans="1:25" ht="12.75" x14ac:dyDescent="0.2">
      <c r="A165" s="2"/>
      <c r="B165" s="80"/>
      <c r="C165" s="49"/>
      <c r="D165" s="71"/>
      <c r="E165" s="28"/>
      <c r="F165" s="77"/>
      <c r="G165" s="14"/>
      <c r="H165" s="14"/>
      <c r="I165" s="14"/>
      <c r="J165" s="14"/>
      <c r="K165" s="14"/>
      <c r="L165" s="14"/>
      <c r="M165" s="14"/>
      <c r="N165" s="14"/>
      <c r="O165" s="30"/>
      <c r="P165" s="27"/>
      <c r="Q165" s="82"/>
      <c r="R165" s="78"/>
      <c r="S165" s="111"/>
      <c r="T165" s="18"/>
      <c r="U165" s="18"/>
      <c r="V165" s="18"/>
      <c r="W165" s="18"/>
      <c r="X165" s="18"/>
      <c r="Y165" s="18"/>
    </row>
    <row r="166" spans="1:25" ht="12.75" x14ac:dyDescent="0.2">
      <c r="A166" s="2"/>
      <c r="B166" s="150">
        <v>13</v>
      </c>
      <c r="C166" s="165"/>
      <c r="D166" s="158" t="s">
        <v>77</v>
      </c>
      <c r="E166" s="159"/>
      <c r="F166" s="154"/>
      <c r="G166" s="155"/>
      <c r="H166" s="155"/>
      <c r="I166" s="155"/>
      <c r="J166" s="155"/>
      <c r="K166" s="155"/>
      <c r="L166" s="155"/>
      <c r="M166" s="156" t="s">
        <v>181</v>
      </c>
      <c r="N166" s="155"/>
      <c r="O166" s="157">
        <f>SUM(O167:O168)</f>
        <v>1415.64</v>
      </c>
      <c r="P166" s="27"/>
      <c r="Q166" s="82"/>
      <c r="R166" s="78"/>
      <c r="S166" s="111"/>
      <c r="T166" s="18"/>
      <c r="U166" s="18"/>
      <c r="V166" s="18"/>
      <c r="W166" s="18"/>
      <c r="X166" s="18"/>
      <c r="Y166" s="18"/>
    </row>
    <row r="167" spans="1:25" ht="12.75" x14ac:dyDescent="0.2">
      <c r="A167" s="2"/>
      <c r="B167" s="80" t="s">
        <v>182</v>
      </c>
      <c r="C167" s="49">
        <v>83731</v>
      </c>
      <c r="D167" s="71" t="s">
        <v>78</v>
      </c>
      <c r="E167" s="28"/>
      <c r="F167" s="77" t="s">
        <v>3</v>
      </c>
      <c r="G167" s="14">
        <v>30.12</v>
      </c>
      <c r="H167" s="14"/>
      <c r="I167" s="14"/>
      <c r="J167" s="14">
        <v>31</v>
      </c>
      <c r="K167" s="14">
        <v>16</v>
      </c>
      <c r="L167" s="14">
        <f t="shared" ref="L167" si="192">G167*J167</f>
        <v>933.72</v>
      </c>
      <c r="M167" s="14">
        <f t="shared" ref="M167" si="193">G167*K167</f>
        <v>481.92</v>
      </c>
      <c r="N167" s="14">
        <f t="shared" ref="N167" si="194">J167+K167</f>
        <v>47</v>
      </c>
      <c r="O167" s="30">
        <f t="shared" ref="O167" si="195">G167*N167</f>
        <v>1415.64</v>
      </c>
      <c r="P167" s="27"/>
      <c r="Q167" s="82">
        <v>37.94</v>
      </c>
      <c r="R167" s="78">
        <f t="shared" si="60"/>
        <v>48.316589999999998</v>
      </c>
      <c r="S167" s="111"/>
      <c r="T167" s="18"/>
      <c r="U167" s="18"/>
      <c r="V167" s="18"/>
      <c r="W167" s="18"/>
      <c r="X167" s="18"/>
      <c r="Y167" s="18"/>
    </row>
    <row r="168" spans="1:25" ht="12.75" x14ac:dyDescent="0.2">
      <c r="A168" s="2"/>
      <c r="B168" s="80"/>
      <c r="C168" s="49"/>
      <c r="D168" s="71"/>
      <c r="E168" s="28"/>
      <c r="F168" s="77"/>
      <c r="G168" s="14"/>
      <c r="H168" s="14"/>
      <c r="I168" s="14"/>
      <c r="J168" s="14"/>
      <c r="K168" s="14"/>
      <c r="L168" s="14"/>
      <c r="M168" s="14"/>
      <c r="N168" s="14"/>
      <c r="O168" s="30"/>
      <c r="P168" s="27"/>
      <c r="Q168" s="82"/>
      <c r="R168" s="78"/>
      <c r="S168" s="111"/>
      <c r="T168" s="18"/>
      <c r="U168" s="18"/>
      <c r="V168" s="18"/>
      <c r="W168" s="18"/>
      <c r="X168" s="18"/>
      <c r="Y168" s="18"/>
    </row>
    <row r="169" spans="1:25" ht="12.75" x14ac:dyDescent="0.2">
      <c r="A169" s="2"/>
      <c r="B169" s="80"/>
      <c r="C169" s="49"/>
      <c r="D169" s="71"/>
      <c r="E169" s="28"/>
      <c r="F169" s="77"/>
      <c r="G169" s="14"/>
      <c r="H169" s="14"/>
      <c r="I169" s="14"/>
      <c r="J169" s="14"/>
      <c r="K169" s="14"/>
      <c r="L169" s="14"/>
      <c r="M169" s="14"/>
      <c r="N169" s="14"/>
      <c r="O169" s="30"/>
      <c r="P169" s="27"/>
      <c r="Q169" s="82"/>
      <c r="R169" s="78"/>
      <c r="S169" s="111"/>
      <c r="T169" s="18"/>
      <c r="U169" s="18"/>
      <c r="V169" s="18"/>
      <c r="W169" s="18"/>
      <c r="X169" s="18"/>
      <c r="Y169" s="18"/>
    </row>
    <row r="170" spans="1:25" ht="12.75" x14ac:dyDescent="0.2">
      <c r="A170" s="2"/>
      <c r="B170" s="150">
        <v>14</v>
      </c>
      <c r="C170" s="165"/>
      <c r="D170" s="158" t="s">
        <v>234</v>
      </c>
      <c r="E170" s="159"/>
      <c r="F170" s="154"/>
      <c r="G170" s="155"/>
      <c r="H170" s="155"/>
      <c r="I170" s="155"/>
      <c r="J170" s="155"/>
      <c r="K170" s="155"/>
      <c r="L170" s="155"/>
      <c r="M170" s="156" t="s">
        <v>391</v>
      </c>
      <c r="N170" s="155"/>
      <c r="O170" s="157">
        <f>SUM(O171:O176)</f>
        <v>7328</v>
      </c>
      <c r="P170" s="27"/>
      <c r="Q170" s="82"/>
      <c r="R170" s="78"/>
      <c r="S170" s="111"/>
      <c r="T170" s="18"/>
      <c r="U170" s="18"/>
      <c r="V170" s="18"/>
      <c r="W170" s="18"/>
      <c r="X170" s="18"/>
      <c r="Y170" s="18"/>
    </row>
    <row r="171" spans="1:25" ht="12.75" x14ac:dyDescent="0.2">
      <c r="A171" s="2"/>
      <c r="B171" s="80" t="s">
        <v>226</v>
      </c>
      <c r="C171" s="49" t="s">
        <v>229</v>
      </c>
      <c r="D171" s="215" t="s">
        <v>227</v>
      </c>
      <c r="E171" s="216"/>
      <c r="F171" s="77" t="s">
        <v>15</v>
      </c>
      <c r="G171" s="14">
        <v>5</v>
      </c>
      <c r="H171" s="14"/>
      <c r="I171" s="14"/>
      <c r="J171" s="14">
        <v>171</v>
      </c>
      <c r="K171" s="14">
        <v>35</v>
      </c>
      <c r="L171" s="14">
        <f t="shared" ref="L171" si="196">G171*J171</f>
        <v>855</v>
      </c>
      <c r="M171" s="14">
        <f t="shared" ref="M171" si="197">G171*K171</f>
        <v>175</v>
      </c>
      <c r="N171" s="14">
        <f t="shared" ref="N171" si="198">J171+K171</f>
        <v>206</v>
      </c>
      <c r="O171" s="30">
        <f t="shared" ref="O171:O174" si="199">G171*N171</f>
        <v>1030</v>
      </c>
      <c r="P171" s="27"/>
      <c r="Q171" s="82">
        <v>162.79</v>
      </c>
      <c r="R171" s="78">
        <f t="shared" si="60"/>
        <v>207.31306499999999</v>
      </c>
      <c r="S171" s="111"/>
      <c r="T171" s="18"/>
      <c r="U171" s="18"/>
      <c r="V171" s="18"/>
      <c r="W171" s="18"/>
      <c r="X171" s="18"/>
      <c r="Y171" s="18"/>
    </row>
    <row r="172" spans="1:25" ht="12.75" x14ac:dyDescent="0.2">
      <c r="A172" s="2"/>
      <c r="B172" s="80" t="s">
        <v>230</v>
      </c>
      <c r="C172" s="49" t="s">
        <v>263</v>
      </c>
      <c r="D172" s="215" t="s">
        <v>228</v>
      </c>
      <c r="E172" s="216"/>
      <c r="F172" s="77" t="s">
        <v>15</v>
      </c>
      <c r="G172" s="14">
        <v>25</v>
      </c>
      <c r="H172" s="14"/>
      <c r="I172" s="14"/>
      <c r="J172" s="14">
        <v>9</v>
      </c>
      <c r="K172" s="14">
        <v>2</v>
      </c>
      <c r="L172" s="14">
        <f t="shared" ref="L172" si="200">G172*J172</f>
        <v>225</v>
      </c>
      <c r="M172" s="14">
        <f t="shared" ref="M172" si="201">G172*K172</f>
        <v>50</v>
      </c>
      <c r="N172" s="14">
        <f t="shared" ref="N172" si="202">J172+K172</f>
        <v>11</v>
      </c>
      <c r="O172" s="30">
        <f t="shared" si="199"/>
        <v>275</v>
      </c>
      <c r="P172" s="27"/>
      <c r="Q172" s="82">
        <v>9</v>
      </c>
      <c r="R172" s="78">
        <f t="shared" si="60"/>
        <v>11.461500000000001</v>
      </c>
      <c r="S172" s="111"/>
      <c r="T172" s="18"/>
      <c r="U172" s="18"/>
      <c r="V172" s="18"/>
      <c r="W172" s="18"/>
      <c r="X172" s="18"/>
      <c r="Y172" s="18"/>
    </row>
    <row r="173" spans="1:25" ht="12.75" x14ac:dyDescent="0.2">
      <c r="A173" s="2"/>
      <c r="B173" s="80" t="s">
        <v>231</v>
      </c>
      <c r="C173" s="49">
        <v>97599</v>
      </c>
      <c r="D173" s="254" t="s">
        <v>262</v>
      </c>
      <c r="E173" s="255"/>
      <c r="F173" s="77" t="s">
        <v>15</v>
      </c>
      <c r="G173" s="14">
        <v>16</v>
      </c>
      <c r="H173" s="14"/>
      <c r="I173" s="14"/>
      <c r="J173" s="14">
        <v>30</v>
      </c>
      <c r="K173" s="14">
        <v>13</v>
      </c>
      <c r="L173" s="14">
        <f t="shared" ref="L173" si="203">G173*J173</f>
        <v>480</v>
      </c>
      <c r="M173" s="14">
        <f t="shared" ref="M173" si="204">G173*K173</f>
        <v>208</v>
      </c>
      <c r="N173" s="14">
        <f t="shared" ref="N173:N174" si="205">J173+K173</f>
        <v>43</v>
      </c>
      <c r="O173" s="30">
        <f t="shared" si="199"/>
        <v>688</v>
      </c>
      <c r="P173" s="27"/>
      <c r="Q173" s="82">
        <v>33.880000000000003</v>
      </c>
      <c r="R173" s="78">
        <f t="shared" si="60"/>
        <v>43.146180000000001</v>
      </c>
      <c r="S173" s="111"/>
      <c r="T173" s="18"/>
      <c r="U173" s="18"/>
      <c r="V173" s="18"/>
      <c r="W173" s="18"/>
      <c r="X173" s="18"/>
      <c r="Y173" s="18"/>
    </row>
    <row r="174" spans="1:25" ht="12.75" x14ac:dyDescent="0.2">
      <c r="A174" s="2"/>
      <c r="B174" s="80" t="s">
        <v>232</v>
      </c>
      <c r="C174" s="49">
        <v>39624</v>
      </c>
      <c r="D174" s="215" t="s">
        <v>264</v>
      </c>
      <c r="E174" s="216"/>
      <c r="F174" s="77" t="s">
        <v>431</v>
      </c>
      <c r="G174" s="14">
        <v>1</v>
      </c>
      <c r="H174" s="14"/>
      <c r="I174" s="14"/>
      <c r="J174" s="14">
        <v>1110</v>
      </c>
      <c r="K174" s="14">
        <v>470</v>
      </c>
      <c r="L174" s="14">
        <f t="shared" ref="L174" si="206">G174*J174</f>
        <v>1110</v>
      </c>
      <c r="M174" s="14">
        <f t="shared" ref="M174" si="207">G174*K174</f>
        <v>470</v>
      </c>
      <c r="N174" s="14">
        <f t="shared" si="205"/>
        <v>1580</v>
      </c>
      <c r="O174" s="30">
        <f t="shared" si="199"/>
        <v>1580</v>
      </c>
      <c r="P174" s="27"/>
      <c r="Q174" s="199">
        <v>1359.17</v>
      </c>
      <c r="R174" s="78">
        <f t="shared" si="60"/>
        <v>1730.9029950000001</v>
      </c>
      <c r="S174" s="111"/>
      <c r="T174" s="18"/>
      <c r="U174" s="18"/>
      <c r="V174" s="18"/>
      <c r="W174" s="18"/>
      <c r="X174" s="18"/>
      <c r="Y174" s="18"/>
    </row>
    <row r="175" spans="1:25" ht="12.75" x14ac:dyDescent="0.2">
      <c r="A175" s="2"/>
      <c r="B175" s="80" t="s">
        <v>235</v>
      </c>
      <c r="C175" s="49">
        <v>39621</v>
      </c>
      <c r="D175" s="215" t="s">
        <v>265</v>
      </c>
      <c r="E175" s="216"/>
      <c r="F175" s="77" t="s">
        <v>431</v>
      </c>
      <c r="G175" s="14">
        <v>2</v>
      </c>
      <c r="H175" s="14"/>
      <c r="I175" s="14"/>
      <c r="J175" s="14">
        <v>1100</v>
      </c>
      <c r="K175" s="14">
        <v>460</v>
      </c>
      <c r="L175" s="14">
        <f t="shared" ref="L175" si="208">G175*J175</f>
        <v>2200</v>
      </c>
      <c r="M175" s="14">
        <f t="shared" ref="M175" si="209">G175*K175</f>
        <v>920</v>
      </c>
      <c r="N175" s="14">
        <f t="shared" ref="N175" si="210">J175+K175</f>
        <v>1560</v>
      </c>
      <c r="O175" s="30">
        <f t="shared" ref="O175" si="211">G175*N175</f>
        <v>3120</v>
      </c>
      <c r="P175" s="27"/>
      <c r="Q175" s="199">
        <v>1343.14</v>
      </c>
      <c r="R175" s="78">
        <f t="shared" si="60"/>
        <v>1710.4887900000001</v>
      </c>
      <c r="S175" s="111"/>
      <c r="T175" s="18"/>
      <c r="U175" s="18"/>
      <c r="V175" s="18"/>
      <c r="W175" s="18"/>
      <c r="X175" s="18"/>
      <c r="Y175" s="18"/>
    </row>
    <row r="176" spans="1:25" ht="12.75" x14ac:dyDescent="0.2">
      <c r="A176" s="2"/>
      <c r="B176" s="80" t="s">
        <v>235</v>
      </c>
      <c r="C176" s="49" t="s">
        <v>267</v>
      </c>
      <c r="D176" s="215" t="s">
        <v>233</v>
      </c>
      <c r="E176" s="216"/>
      <c r="F176" s="77" t="s">
        <v>15</v>
      </c>
      <c r="G176" s="14">
        <v>5</v>
      </c>
      <c r="H176" s="14"/>
      <c r="I176" s="14"/>
      <c r="J176" s="14">
        <v>92</v>
      </c>
      <c r="K176" s="14">
        <v>35</v>
      </c>
      <c r="L176" s="14">
        <f t="shared" ref="L176" si="212">G176*J176</f>
        <v>460</v>
      </c>
      <c r="M176" s="14">
        <f t="shared" ref="M176" si="213">G176*K176</f>
        <v>175</v>
      </c>
      <c r="N176" s="14">
        <f t="shared" ref="N176" si="214">J176+K176</f>
        <v>127</v>
      </c>
      <c r="O176" s="30">
        <f t="shared" ref="O176" si="215">G176*N176</f>
        <v>635</v>
      </c>
      <c r="P176" s="27"/>
      <c r="Q176" s="82">
        <v>100.5</v>
      </c>
      <c r="R176" s="78">
        <f t="shared" si="60"/>
        <v>127.98675</v>
      </c>
      <c r="S176" s="111"/>
      <c r="T176" s="18"/>
      <c r="U176" s="18"/>
      <c r="V176" s="18"/>
      <c r="W176" s="18"/>
      <c r="X176" s="18"/>
      <c r="Y176" s="18"/>
    </row>
    <row r="177" spans="1:25" ht="12.75" x14ac:dyDescent="0.2">
      <c r="A177" s="2"/>
      <c r="B177" s="80"/>
      <c r="C177" s="49"/>
      <c r="D177" s="71"/>
      <c r="E177" s="28"/>
      <c r="F177" s="77"/>
      <c r="G177" s="14"/>
      <c r="H177" s="14"/>
      <c r="I177" s="14"/>
      <c r="J177" s="14"/>
      <c r="K177" s="14"/>
      <c r="L177" s="14"/>
      <c r="M177" s="14"/>
      <c r="N177" s="14"/>
      <c r="O177" s="30"/>
      <c r="P177" s="27"/>
      <c r="Q177" s="82"/>
      <c r="R177" s="78"/>
      <c r="S177" s="111"/>
      <c r="T177" s="18"/>
      <c r="U177" s="18"/>
      <c r="V177" s="18"/>
      <c r="W177" s="18"/>
      <c r="X177" s="18"/>
      <c r="Y177" s="18"/>
    </row>
    <row r="178" spans="1:25" ht="12.75" x14ac:dyDescent="0.2">
      <c r="A178" s="2"/>
      <c r="B178" s="80"/>
      <c r="C178" s="49"/>
      <c r="D178" s="71"/>
      <c r="E178" s="28"/>
      <c r="F178" s="77"/>
      <c r="G178" s="14"/>
      <c r="H178" s="14"/>
      <c r="I178" s="14"/>
      <c r="J178" s="14"/>
      <c r="K178" s="14"/>
      <c r="L178" s="14"/>
      <c r="M178" s="14"/>
      <c r="N178" s="14"/>
      <c r="O178" s="30"/>
      <c r="P178" s="27"/>
      <c r="Q178" s="82"/>
      <c r="R178" s="78"/>
      <c r="S178" s="111"/>
      <c r="T178" s="18"/>
      <c r="U178" s="18"/>
      <c r="V178" s="18"/>
      <c r="W178" s="18"/>
      <c r="X178" s="18"/>
      <c r="Y178" s="18"/>
    </row>
    <row r="179" spans="1:25" ht="12.75" x14ac:dyDescent="0.2">
      <c r="A179" s="2"/>
      <c r="B179" s="150">
        <v>15</v>
      </c>
      <c r="C179" s="165"/>
      <c r="D179" s="158" t="s">
        <v>354</v>
      </c>
      <c r="E179" s="159"/>
      <c r="F179" s="154"/>
      <c r="G179" s="155"/>
      <c r="H179" s="155"/>
      <c r="I179" s="155"/>
      <c r="J179" s="155"/>
      <c r="K179" s="155"/>
      <c r="L179" s="155"/>
      <c r="M179" s="156" t="s">
        <v>392</v>
      </c>
      <c r="N179" s="155"/>
      <c r="O179" s="157">
        <f>SUM(O180:O183)</f>
        <v>9556.4</v>
      </c>
      <c r="P179" s="27"/>
      <c r="Q179" s="82"/>
      <c r="R179" s="78"/>
      <c r="S179" s="111"/>
      <c r="T179" s="18"/>
      <c r="U179" s="18"/>
      <c r="V179" s="18"/>
      <c r="W179" s="18"/>
      <c r="X179" s="18"/>
      <c r="Y179" s="18"/>
    </row>
    <row r="180" spans="1:25" ht="12.75" x14ac:dyDescent="0.2">
      <c r="A180" s="2"/>
      <c r="B180" s="80" t="s">
        <v>428</v>
      </c>
      <c r="C180" s="36" t="s">
        <v>355</v>
      </c>
      <c r="D180" s="71" t="s">
        <v>356</v>
      </c>
      <c r="E180" s="223"/>
      <c r="F180" s="77" t="s">
        <v>1</v>
      </c>
      <c r="G180" s="14">
        <v>12</v>
      </c>
      <c r="H180" s="14"/>
      <c r="I180" s="14"/>
      <c r="J180" s="14">
        <v>69</v>
      </c>
      <c r="K180" s="14">
        <v>37</v>
      </c>
      <c r="L180" s="14">
        <f t="shared" ref="L180" si="216">G180*J180</f>
        <v>828</v>
      </c>
      <c r="M180" s="14">
        <f t="shared" ref="M180" si="217">G180*K180</f>
        <v>444</v>
      </c>
      <c r="N180" s="14">
        <f t="shared" ref="N180" si="218">J180+K180</f>
        <v>106</v>
      </c>
      <c r="O180" s="30">
        <f t="shared" ref="O180" si="219">G180*N180</f>
        <v>1272</v>
      </c>
      <c r="P180" s="27"/>
      <c r="Q180" s="82">
        <v>83.73</v>
      </c>
      <c r="R180" s="78">
        <f t="shared" ref="R180:R184" si="220">Q180*$M$6+Q180</f>
        <v>106.630155</v>
      </c>
      <c r="S180" s="111"/>
      <c r="T180" s="18"/>
      <c r="U180" s="18"/>
      <c r="V180" s="18"/>
      <c r="W180" s="18"/>
      <c r="X180" s="18"/>
      <c r="Y180" s="18"/>
    </row>
    <row r="181" spans="1:25" ht="12.75" x14ac:dyDescent="0.2">
      <c r="A181" s="2"/>
      <c r="B181" s="226" t="s">
        <v>429</v>
      </c>
      <c r="C181" s="220">
        <v>73631</v>
      </c>
      <c r="D181" s="221" t="s">
        <v>357</v>
      </c>
      <c r="E181" s="222"/>
      <c r="F181" s="224" t="s">
        <v>3</v>
      </c>
      <c r="G181" s="225">
        <v>13.9</v>
      </c>
      <c r="H181" s="225"/>
      <c r="I181" s="225"/>
      <c r="J181" s="225">
        <v>260</v>
      </c>
      <c r="K181" s="225">
        <v>145</v>
      </c>
      <c r="L181" s="14">
        <f t="shared" ref="L181:L182" si="221">G181*J181</f>
        <v>3614</v>
      </c>
      <c r="M181" s="14">
        <f t="shared" ref="M181:M182" si="222">G181*K181</f>
        <v>2015.5</v>
      </c>
      <c r="N181" s="14">
        <f t="shared" ref="N181:N182" si="223">J181+K181</f>
        <v>405</v>
      </c>
      <c r="O181" s="30">
        <f t="shared" ref="O181:O182" si="224">G181*N181</f>
        <v>5629.5</v>
      </c>
      <c r="P181" s="27"/>
      <c r="Q181" s="82">
        <v>325.91000000000003</v>
      </c>
      <c r="R181" s="78">
        <f t="shared" si="220"/>
        <v>415.04638500000004</v>
      </c>
      <c r="S181" s="111"/>
      <c r="T181" s="18"/>
      <c r="U181" s="18"/>
      <c r="V181" s="18"/>
      <c r="W181" s="18"/>
      <c r="X181" s="18"/>
      <c r="Y181" s="18"/>
    </row>
    <row r="182" spans="1:25" ht="12.75" x14ac:dyDescent="0.2">
      <c r="A182" s="2"/>
      <c r="B182" s="80" t="s">
        <v>430</v>
      </c>
      <c r="C182" s="36">
        <v>84862</v>
      </c>
      <c r="D182" s="71" t="s">
        <v>358</v>
      </c>
      <c r="E182" s="223"/>
      <c r="F182" s="77" t="s">
        <v>1</v>
      </c>
      <c r="G182" s="14">
        <v>9.5500000000000007</v>
      </c>
      <c r="H182" s="225"/>
      <c r="I182" s="225"/>
      <c r="J182" s="225">
        <v>181</v>
      </c>
      <c r="K182" s="225">
        <v>97</v>
      </c>
      <c r="L182" s="14">
        <f t="shared" si="221"/>
        <v>1728.5500000000002</v>
      </c>
      <c r="M182" s="14">
        <f t="shared" si="222"/>
        <v>926.35</v>
      </c>
      <c r="N182" s="14">
        <f t="shared" si="223"/>
        <v>278</v>
      </c>
      <c r="O182" s="30">
        <f t="shared" si="224"/>
        <v>2654.9</v>
      </c>
      <c r="P182" s="27"/>
      <c r="Q182" s="82">
        <v>218.71</v>
      </c>
      <c r="R182" s="78">
        <f t="shared" si="220"/>
        <v>278.52718500000003</v>
      </c>
      <c r="S182" s="111"/>
      <c r="T182" s="18"/>
      <c r="U182" s="18"/>
      <c r="V182" s="18"/>
      <c r="W182" s="18"/>
      <c r="X182" s="18"/>
      <c r="Y182" s="18"/>
    </row>
    <row r="183" spans="1:25" ht="12.75" x14ac:dyDescent="0.2">
      <c r="A183" s="2"/>
      <c r="B183" s="226"/>
      <c r="C183" s="220"/>
      <c r="D183" s="221"/>
      <c r="E183" s="222"/>
      <c r="F183" s="224"/>
      <c r="G183" s="225"/>
      <c r="H183" s="225"/>
      <c r="I183" s="225"/>
      <c r="J183" s="225"/>
      <c r="K183" s="225"/>
      <c r="L183" s="225"/>
      <c r="M183" s="225"/>
      <c r="N183" s="225"/>
      <c r="O183" s="227"/>
      <c r="P183" s="27"/>
      <c r="Q183" s="82"/>
      <c r="R183" s="78">
        <f t="shared" si="220"/>
        <v>0</v>
      </c>
      <c r="S183" s="115"/>
      <c r="T183" s="18"/>
      <c r="U183" s="18"/>
      <c r="V183" s="18"/>
      <c r="W183" s="18"/>
      <c r="X183" s="18"/>
      <c r="Y183" s="18"/>
    </row>
    <row r="184" spans="1:25" ht="13.5" thickBot="1" x14ac:dyDescent="0.25">
      <c r="A184" s="2"/>
      <c r="B184" s="134"/>
      <c r="C184" s="228"/>
      <c r="D184" s="135"/>
      <c r="E184" s="212"/>
      <c r="F184" s="81"/>
      <c r="G184" s="59"/>
      <c r="H184" s="59"/>
      <c r="I184" s="59"/>
      <c r="J184" s="59"/>
      <c r="K184" s="59"/>
      <c r="L184" s="59"/>
      <c r="M184" s="59"/>
      <c r="N184" s="59"/>
      <c r="O184" s="60"/>
      <c r="P184" s="27"/>
      <c r="Q184" s="82"/>
      <c r="R184" s="78">
        <f t="shared" si="220"/>
        <v>0</v>
      </c>
      <c r="S184" s="111"/>
      <c r="T184" s="18"/>
      <c r="U184" s="18"/>
      <c r="V184" s="18"/>
      <c r="W184" s="18"/>
      <c r="X184" s="18"/>
      <c r="Y184" s="18"/>
    </row>
    <row r="185" spans="1:25" ht="13.5" thickBot="1" x14ac:dyDescent="0.25">
      <c r="A185" s="2"/>
      <c r="B185" s="27"/>
      <c r="C185" s="27"/>
      <c r="D185" s="13"/>
      <c r="E185" s="2"/>
      <c r="F185" s="123"/>
      <c r="G185" s="18"/>
      <c r="H185" s="18"/>
      <c r="I185" s="18"/>
      <c r="J185" s="18"/>
      <c r="K185" s="18"/>
      <c r="L185" s="18"/>
      <c r="M185" s="18"/>
      <c r="N185" s="18"/>
      <c r="O185" s="18"/>
      <c r="P185" s="27"/>
      <c r="Q185" s="82"/>
      <c r="R185" s="79"/>
      <c r="S185" s="111"/>
      <c r="T185" s="18"/>
      <c r="U185" s="18"/>
      <c r="V185" s="18"/>
      <c r="W185" s="18"/>
      <c r="X185" s="18"/>
      <c r="Y185" s="18"/>
    </row>
    <row r="186" spans="1:25" ht="21" customHeight="1" thickBot="1" x14ac:dyDescent="0.3">
      <c r="A186" s="2"/>
      <c r="B186" s="27"/>
      <c r="C186" s="27"/>
      <c r="D186" s="13"/>
      <c r="E186" s="2"/>
      <c r="F186" s="123"/>
      <c r="G186" s="18"/>
      <c r="H186" s="18"/>
      <c r="I186" s="18"/>
      <c r="J186" s="100"/>
      <c r="K186" s="18"/>
      <c r="L186" s="18"/>
      <c r="M186" s="125" t="s">
        <v>12</v>
      </c>
      <c r="N186" s="126"/>
      <c r="O186" s="127">
        <f>O11+O18+O32+O37+O56+O69+O84+O94+O108+O119+O145+O159+O166+O170+O179</f>
        <v>942290.00179999997</v>
      </c>
      <c r="P186" s="211">
        <v>942290</v>
      </c>
      <c r="Q186" s="82"/>
      <c r="R186" s="210"/>
      <c r="S186" s="111"/>
      <c r="T186" s="18"/>
      <c r="U186" s="18"/>
      <c r="V186" s="18"/>
      <c r="W186" s="18"/>
      <c r="X186" s="18"/>
      <c r="Y186" s="18"/>
    </row>
    <row r="187" spans="1:25" ht="12.75" x14ac:dyDescent="0.15">
      <c r="B187" s="256"/>
      <c r="C187" s="257"/>
      <c r="D187" s="257"/>
      <c r="E187" s="257"/>
      <c r="F187" s="257"/>
      <c r="G187" s="257"/>
      <c r="H187" s="257"/>
      <c r="I187" s="257"/>
      <c r="J187" s="257"/>
      <c r="K187" s="257"/>
      <c r="L187" s="257"/>
      <c r="M187" s="257"/>
      <c r="N187" s="257"/>
      <c r="O187" s="4"/>
      <c r="Q187" s="122"/>
    </row>
    <row r="188" spans="1:25" ht="29.25" customHeight="1" x14ac:dyDescent="0.15">
      <c r="B188" s="258" t="s">
        <v>225</v>
      </c>
      <c r="C188" s="258"/>
      <c r="D188" s="258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Q188" s="122"/>
    </row>
    <row r="189" spans="1:25" ht="11.25" x14ac:dyDescent="0.2">
      <c r="F189" s="44"/>
      <c r="G189" s="43"/>
      <c r="H189" s="43"/>
      <c r="I189" s="43"/>
      <c r="J189" s="3"/>
      <c r="K189" s="5"/>
      <c r="L189" s="5"/>
      <c r="M189" s="5"/>
      <c r="N189" s="6"/>
      <c r="O189" s="4"/>
    </row>
    <row r="190" spans="1:25" ht="77.25" customHeight="1" x14ac:dyDescent="0.2">
      <c r="E190" s="54"/>
      <c r="F190" s="12"/>
      <c r="G190" s="10"/>
      <c r="H190" s="10"/>
      <c r="I190" s="10"/>
      <c r="J190" s="11"/>
      <c r="K190" s="178" t="s">
        <v>224</v>
      </c>
      <c r="L190" s="136"/>
      <c r="M190" s="5"/>
      <c r="N190" s="6"/>
      <c r="O190" s="4"/>
    </row>
    <row r="191" spans="1:25" ht="12.75" x14ac:dyDescent="0.2">
      <c r="D191" s="5"/>
      <c r="E191" s="124" t="s">
        <v>192</v>
      </c>
      <c r="F191" s="6"/>
      <c r="G191" s="4"/>
      <c r="H191" s="4"/>
      <c r="I191" s="4"/>
      <c r="J191" s="4"/>
      <c r="K191" s="124" t="s">
        <v>222</v>
      </c>
      <c r="L191" s="4"/>
      <c r="M191" s="4"/>
      <c r="N191" s="4"/>
      <c r="O191" s="4"/>
    </row>
    <row r="192" spans="1:25" ht="12.75" x14ac:dyDescent="0.2">
      <c r="B192" s="4"/>
      <c r="C192" s="4"/>
      <c r="D192" s="5"/>
      <c r="E192" s="148" t="s">
        <v>193</v>
      </c>
      <c r="F192" s="6"/>
      <c r="G192" s="4"/>
      <c r="H192" s="4"/>
      <c r="I192" s="4"/>
      <c r="J192" s="4"/>
      <c r="K192" s="124" t="s">
        <v>223</v>
      </c>
      <c r="L192" s="4"/>
      <c r="M192" s="4"/>
      <c r="N192" s="4"/>
      <c r="O192" s="4"/>
    </row>
    <row r="193" spans="2:15" ht="12.75" x14ac:dyDescent="0.2">
      <c r="B193" s="4"/>
      <c r="C193" s="4"/>
      <c r="D193" s="5"/>
      <c r="E193" s="124"/>
      <c r="F193" s="6"/>
      <c r="G193" s="4"/>
      <c r="H193" s="4"/>
      <c r="I193" s="4"/>
      <c r="J193" s="4"/>
      <c r="K193" s="4"/>
      <c r="L193" s="4"/>
      <c r="M193" s="4"/>
      <c r="N193" s="4"/>
      <c r="O193" s="4"/>
    </row>
    <row r="194" spans="2:15" x14ac:dyDescent="0.15">
      <c r="B194" s="4"/>
      <c r="C194" s="4"/>
    </row>
  </sheetData>
  <mergeCells count="38">
    <mergeCell ref="D51:E51"/>
    <mergeCell ref="D43:E43"/>
    <mergeCell ref="D44:E44"/>
    <mergeCell ref="D45:E45"/>
    <mergeCell ref="D46:E46"/>
    <mergeCell ref="D47:E47"/>
    <mergeCell ref="D131:E131"/>
    <mergeCell ref="D132:E132"/>
    <mergeCell ref="D128:E128"/>
    <mergeCell ref="D130:E130"/>
    <mergeCell ref="D65:E65"/>
    <mergeCell ref="D173:E173"/>
    <mergeCell ref="B187:N187"/>
    <mergeCell ref="B188:O188"/>
    <mergeCell ref="D151:E151"/>
    <mergeCell ref="D134:E134"/>
    <mergeCell ref="D135:E135"/>
    <mergeCell ref="D136:E136"/>
    <mergeCell ref="D155:E155"/>
    <mergeCell ref="D152:E152"/>
    <mergeCell ref="D154:E154"/>
    <mergeCell ref="D153:E153"/>
    <mergeCell ref="A3:O3"/>
    <mergeCell ref="D64:E64"/>
    <mergeCell ref="D9:E9"/>
    <mergeCell ref="D50:E50"/>
    <mergeCell ref="D34:E34"/>
    <mergeCell ref="D49:E49"/>
    <mergeCell ref="D23:E23"/>
    <mergeCell ref="D24:E24"/>
    <mergeCell ref="D26:E26"/>
    <mergeCell ref="D52:E52"/>
    <mergeCell ref="D38:E38"/>
    <mergeCell ref="D39:E39"/>
    <mergeCell ref="D41:E41"/>
    <mergeCell ref="D42:E42"/>
    <mergeCell ref="D40:E40"/>
    <mergeCell ref="D48:E48"/>
  </mergeCells>
  <conditionalFormatting sqref="C187 F187">
    <cfRule type="expression" dxfId="6" priority="5" stopIfTrue="1">
      <formula>OR($H187="M",$H187="A")</formula>
    </cfRule>
  </conditionalFormatting>
  <conditionalFormatting sqref="B187">
    <cfRule type="expression" dxfId="5" priority="4" stopIfTrue="1">
      <formula>OR($H187="M",$H187="A")</formula>
    </cfRule>
  </conditionalFormatting>
  <conditionalFormatting sqref="M187">
    <cfRule type="expression" dxfId="4" priority="3" stopIfTrue="1">
      <formula>OR($H187="M",$H187="A")</formula>
    </cfRule>
  </conditionalFormatting>
  <conditionalFormatting sqref="D187 G187:K187">
    <cfRule type="expression" dxfId="3" priority="2" stopIfTrue="1">
      <formula>OR($H187="M",$H187="A")</formula>
    </cfRule>
  </conditionalFormatting>
  <conditionalFormatting sqref="N187">
    <cfRule type="expression" dxfId="2" priority="1" stopIfTrue="1">
      <formula>OR($H187="M",$H187="A")</formula>
    </cfRule>
  </conditionalFormatting>
  <printOptions horizontalCentered="1"/>
  <pageMargins left="0.31496062992125984" right="0.31496062992125984" top="0.39370078740157483" bottom="0.39370078740157483" header="0.11811023622047245" footer="0.11811023622047245"/>
  <pageSetup paperSize="9" scale="69" fitToHeight="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25" workbookViewId="0">
      <selection activeCell="C5" sqref="C5"/>
    </sheetView>
  </sheetViews>
  <sheetFormatPr defaultRowHeight="12.75" x14ac:dyDescent="0.2"/>
  <cols>
    <col min="1" max="1" width="14.7109375" customWidth="1"/>
    <col min="2" max="2" width="11.5703125" customWidth="1"/>
    <col min="3" max="3" width="81" customWidth="1"/>
    <col min="4" max="4" width="8.5703125" customWidth="1"/>
    <col min="5" max="5" width="8.7109375" customWidth="1"/>
    <col min="6" max="6" width="10.42578125" customWidth="1"/>
    <col min="7" max="7" width="10.7109375" customWidth="1"/>
  </cols>
  <sheetData>
    <row r="1" spans="1:8" x14ac:dyDescent="0.2">
      <c r="A1" s="166"/>
      <c r="B1" s="166"/>
      <c r="C1" s="166"/>
      <c r="D1" s="166"/>
      <c r="E1" s="166"/>
      <c r="F1" s="166"/>
      <c r="G1" s="166"/>
      <c r="H1" s="166"/>
    </row>
    <row r="2" spans="1:8" x14ac:dyDescent="0.2">
      <c r="A2" s="259" t="s">
        <v>260</v>
      </c>
      <c r="B2" s="259"/>
      <c r="C2" s="259"/>
      <c r="D2" s="259"/>
      <c r="E2" s="259"/>
      <c r="F2" s="259"/>
      <c r="G2" s="259"/>
      <c r="H2" s="166"/>
    </row>
    <row r="3" spans="1:8" ht="34.5" customHeight="1" x14ac:dyDescent="0.2">
      <c r="A3" s="168"/>
      <c r="B3" s="168"/>
      <c r="C3" s="167" t="s">
        <v>148</v>
      </c>
      <c r="D3" s="168" t="s">
        <v>139</v>
      </c>
      <c r="E3" s="169" t="s">
        <v>140</v>
      </c>
      <c r="F3" s="169" t="s">
        <v>141</v>
      </c>
      <c r="G3" s="169" t="s">
        <v>142</v>
      </c>
      <c r="H3" s="166"/>
    </row>
    <row r="4" spans="1:8" ht="19.5" customHeight="1" x14ac:dyDescent="0.2">
      <c r="A4" s="170" t="s">
        <v>144</v>
      </c>
      <c r="B4" s="170">
        <v>88291</v>
      </c>
      <c r="C4" s="171" t="s">
        <v>149</v>
      </c>
      <c r="D4" s="170" t="s">
        <v>145</v>
      </c>
      <c r="E4" s="170">
        <v>3.5999999999999999E-3</v>
      </c>
      <c r="F4" s="172">
        <v>19.03</v>
      </c>
      <c r="G4" s="173">
        <f t="shared" ref="G4:G8" si="0">E4*F4</f>
        <v>6.8507999999999999E-2</v>
      </c>
      <c r="H4" s="166"/>
    </row>
    <row r="5" spans="1:8" ht="19.5" customHeight="1" x14ac:dyDescent="0.2">
      <c r="A5" s="170" t="s">
        <v>144</v>
      </c>
      <c r="B5" s="170">
        <v>88309</v>
      </c>
      <c r="C5" s="171" t="s">
        <v>150</v>
      </c>
      <c r="D5" s="170" t="s">
        <v>145</v>
      </c>
      <c r="E5" s="170">
        <v>0.5</v>
      </c>
      <c r="F5" s="172">
        <v>18.62</v>
      </c>
      <c r="G5" s="173">
        <f t="shared" si="0"/>
        <v>9.31</v>
      </c>
      <c r="H5" s="166"/>
    </row>
    <row r="6" spans="1:8" ht="19.5" customHeight="1" x14ac:dyDescent="0.2">
      <c r="A6" s="170" t="s">
        <v>144</v>
      </c>
      <c r="B6" s="170">
        <v>88316</v>
      </c>
      <c r="C6" s="171" t="s">
        <v>151</v>
      </c>
      <c r="D6" s="170" t="s">
        <v>145</v>
      </c>
      <c r="E6" s="170">
        <v>0.5</v>
      </c>
      <c r="F6" s="172">
        <v>15.72</v>
      </c>
      <c r="G6" s="173">
        <f t="shared" si="0"/>
        <v>7.86</v>
      </c>
      <c r="H6" s="166"/>
    </row>
    <row r="7" spans="1:8" ht="33" customHeight="1" x14ac:dyDescent="0.2">
      <c r="A7" s="170" t="s">
        <v>144</v>
      </c>
      <c r="B7" s="170">
        <v>88830</v>
      </c>
      <c r="C7" s="171" t="s">
        <v>152</v>
      </c>
      <c r="D7" s="170" t="s">
        <v>153</v>
      </c>
      <c r="E7" s="170">
        <v>3.5999999999999999E-3</v>
      </c>
      <c r="F7" s="172">
        <v>1.45</v>
      </c>
      <c r="G7" s="173">
        <f t="shared" si="0"/>
        <v>5.2199999999999998E-3</v>
      </c>
      <c r="H7" s="166"/>
    </row>
    <row r="8" spans="1:8" ht="33" customHeight="1" x14ac:dyDescent="0.2">
      <c r="A8" s="170" t="s">
        <v>143</v>
      </c>
      <c r="B8" s="170">
        <v>371</v>
      </c>
      <c r="C8" s="171" t="s">
        <v>154</v>
      </c>
      <c r="D8" s="170" t="s">
        <v>146</v>
      </c>
      <c r="E8" s="170">
        <v>7</v>
      </c>
      <c r="F8" s="172">
        <v>0.39</v>
      </c>
      <c r="G8" s="173">
        <f t="shared" si="0"/>
        <v>2.73</v>
      </c>
      <c r="H8" s="166"/>
    </row>
    <row r="9" spans="1:8" x14ac:dyDescent="0.2">
      <c r="A9" s="166"/>
      <c r="B9" s="166"/>
      <c r="C9" s="166"/>
      <c r="D9" s="166"/>
      <c r="E9" s="166"/>
      <c r="F9" s="174" t="s">
        <v>147</v>
      </c>
      <c r="G9" s="175">
        <f>SUM(G4:G8)</f>
        <v>19.973728000000001</v>
      </c>
      <c r="H9" s="166"/>
    </row>
    <row r="10" spans="1:8" x14ac:dyDescent="0.2">
      <c r="A10" s="166"/>
      <c r="B10" s="166"/>
      <c r="C10" s="166"/>
      <c r="D10" s="166"/>
      <c r="E10" s="166"/>
      <c r="F10" s="166"/>
      <c r="G10" s="166"/>
      <c r="H10" s="166"/>
    </row>
    <row r="11" spans="1:8" x14ac:dyDescent="0.2">
      <c r="A11" s="260" t="s">
        <v>318</v>
      </c>
      <c r="B11" s="260"/>
      <c r="C11" s="260"/>
      <c r="D11" s="260"/>
      <c r="E11" s="260"/>
      <c r="F11" s="260"/>
      <c r="G11" s="260"/>
      <c r="H11" s="166"/>
    </row>
    <row r="12" spans="1:8" ht="51" x14ac:dyDescent="0.2">
      <c r="A12" s="170" t="s">
        <v>319</v>
      </c>
      <c r="B12" s="170"/>
      <c r="C12" s="167" t="s">
        <v>456</v>
      </c>
      <c r="D12" s="168" t="s">
        <v>139</v>
      </c>
      <c r="E12" s="169" t="s">
        <v>140</v>
      </c>
      <c r="F12" s="169" t="s">
        <v>141</v>
      </c>
      <c r="G12" s="169" t="s">
        <v>142</v>
      </c>
    </row>
    <row r="13" spans="1:8" ht="25.5" x14ac:dyDescent="0.2">
      <c r="A13" s="170" t="s">
        <v>143</v>
      </c>
      <c r="B13" s="170">
        <v>3739</v>
      </c>
      <c r="C13" s="171" t="s">
        <v>457</v>
      </c>
      <c r="D13" s="170" t="s">
        <v>320</v>
      </c>
      <c r="E13" s="170">
        <v>1</v>
      </c>
      <c r="F13" s="172">
        <v>34.840000000000003</v>
      </c>
      <c r="G13" s="173">
        <f t="shared" ref="G13:G21" si="1">E13*F13</f>
        <v>34.840000000000003</v>
      </c>
    </row>
    <row r="14" spans="1:8" ht="25.5" x14ac:dyDescent="0.2">
      <c r="A14" s="170" t="s">
        <v>143</v>
      </c>
      <c r="B14" s="170">
        <v>4491</v>
      </c>
      <c r="C14" s="171" t="s">
        <v>321</v>
      </c>
      <c r="D14" s="170" t="s">
        <v>322</v>
      </c>
      <c r="E14" s="170">
        <v>1.1000000000000001</v>
      </c>
      <c r="F14" s="172">
        <v>3.37</v>
      </c>
      <c r="G14" s="173">
        <f t="shared" si="1"/>
        <v>3.7070000000000003</v>
      </c>
    </row>
    <row r="15" spans="1:8" x14ac:dyDescent="0.2">
      <c r="A15" s="170" t="s">
        <v>143</v>
      </c>
      <c r="B15" s="170">
        <v>5075</v>
      </c>
      <c r="C15" s="171" t="s">
        <v>323</v>
      </c>
      <c r="D15" s="170" t="s">
        <v>146</v>
      </c>
      <c r="E15" s="170">
        <v>0.02</v>
      </c>
      <c r="F15" s="172">
        <v>10.75</v>
      </c>
      <c r="G15" s="173">
        <f t="shared" si="1"/>
        <v>0.215</v>
      </c>
    </row>
    <row r="16" spans="1:8" x14ac:dyDescent="0.2">
      <c r="A16" s="170" t="s">
        <v>143</v>
      </c>
      <c r="B16" s="170">
        <v>6189</v>
      </c>
      <c r="C16" s="171" t="s">
        <v>324</v>
      </c>
      <c r="D16" s="170" t="s">
        <v>322</v>
      </c>
      <c r="E16" s="170">
        <v>0.3</v>
      </c>
      <c r="F16" s="172">
        <v>13.22</v>
      </c>
      <c r="G16" s="173">
        <f t="shared" si="1"/>
        <v>3.9660000000000002</v>
      </c>
    </row>
    <row r="17" spans="1:7" x14ac:dyDescent="0.2">
      <c r="A17" s="170" t="s">
        <v>144</v>
      </c>
      <c r="B17" s="170">
        <v>88262</v>
      </c>
      <c r="C17" s="171" t="s">
        <v>325</v>
      </c>
      <c r="D17" s="170" t="s">
        <v>145</v>
      </c>
      <c r="E17" s="170">
        <v>0.25</v>
      </c>
      <c r="F17" s="172">
        <v>18.52</v>
      </c>
      <c r="G17" s="173">
        <f t="shared" si="1"/>
        <v>4.63</v>
      </c>
    </row>
    <row r="18" spans="1:7" x14ac:dyDescent="0.2">
      <c r="A18" s="170" t="s">
        <v>144</v>
      </c>
      <c r="B18" s="170">
        <v>88309</v>
      </c>
      <c r="C18" s="171" t="s">
        <v>150</v>
      </c>
      <c r="D18" s="170" t="s">
        <v>145</v>
      </c>
      <c r="E18" s="170">
        <v>0.4</v>
      </c>
      <c r="F18" s="172">
        <v>18.62</v>
      </c>
      <c r="G18" s="173">
        <f t="shared" si="1"/>
        <v>7.4480000000000004</v>
      </c>
    </row>
    <row r="19" spans="1:7" x14ac:dyDescent="0.2">
      <c r="A19" s="170" t="s">
        <v>144</v>
      </c>
      <c r="B19" s="170">
        <v>88316</v>
      </c>
      <c r="C19" s="171" t="s">
        <v>151</v>
      </c>
      <c r="D19" s="170" t="s">
        <v>145</v>
      </c>
      <c r="E19" s="170">
        <v>0.9</v>
      </c>
      <c r="F19" s="172">
        <v>15.72</v>
      </c>
      <c r="G19" s="173">
        <f t="shared" si="1"/>
        <v>14.148000000000001</v>
      </c>
    </row>
    <row r="20" spans="1:7" ht="25.5" x14ac:dyDescent="0.2">
      <c r="A20" s="170" t="s">
        <v>144</v>
      </c>
      <c r="B20" s="170">
        <v>92874</v>
      </c>
      <c r="C20" s="171" t="s">
        <v>326</v>
      </c>
      <c r="D20" s="170" t="s">
        <v>327</v>
      </c>
      <c r="E20" s="170">
        <v>5.5E-2</v>
      </c>
      <c r="F20" s="172">
        <v>26.25</v>
      </c>
      <c r="G20" s="173">
        <f t="shared" si="1"/>
        <v>1.4437500000000001</v>
      </c>
    </row>
    <row r="21" spans="1:7" ht="25.5" x14ac:dyDescent="0.2">
      <c r="A21" s="170" t="s">
        <v>144</v>
      </c>
      <c r="B21" s="170">
        <v>94971</v>
      </c>
      <c r="C21" s="171" t="s">
        <v>328</v>
      </c>
      <c r="D21" s="170" t="s">
        <v>327</v>
      </c>
      <c r="E21" s="170">
        <v>5.5E-2</v>
      </c>
      <c r="F21" s="172">
        <v>337.93</v>
      </c>
      <c r="G21" s="173">
        <f t="shared" si="1"/>
        <v>18.58615</v>
      </c>
    </row>
    <row r="22" spans="1:7" x14ac:dyDescent="0.2">
      <c r="A22" s="170"/>
      <c r="B22" s="170"/>
      <c r="C22" s="171"/>
      <c r="D22" s="170"/>
      <c r="E22" s="173"/>
      <c r="F22" s="172"/>
      <c r="G22" s="173"/>
    </row>
    <row r="23" spans="1:7" x14ac:dyDescent="0.2">
      <c r="A23" s="170"/>
      <c r="B23" s="170"/>
      <c r="C23" s="171"/>
      <c r="D23" s="170"/>
      <c r="E23" s="173"/>
      <c r="F23" s="173"/>
      <c r="G23" s="173"/>
    </row>
    <row r="24" spans="1:7" x14ac:dyDescent="0.2">
      <c r="A24" s="208"/>
      <c r="B24" s="209"/>
      <c r="C24" s="209"/>
      <c r="D24" s="209"/>
      <c r="E24" s="209"/>
      <c r="F24" s="174" t="s">
        <v>147</v>
      </c>
      <c r="G24" s="175">
        <f>SUM(G13:G21)</f>
        <v>88.983900000000006</v>
      </c>
    </row>
    <row r="26" spans="1:7" x14ac:dyDescent="0.2">
      <c r="A26" s="260" t="s">
        <v>377</v>
      </c>
      <c r="B26" s="260"/>
      <c r="C26" s="260"/>
      <c r="D26" s="260"/>
      <c r="E26" s="260"/>
      <c r="F26" s="260"/>
      <c r="G26" s="260"/>
    </row>
    <row r="27" spans="1:7" x14ac:dyDescent="0.2">
      <c r="A27" s="219"/>
      <c r="B27" s="219"/>
      <c r="C27" s="167" t="s">
        <v>369</v>
      </c>
      <c r="D27" s="168" t="s">
        <v>139</v>
      </c>
      <c r="E27" s="169" t="s">
        <v>140</v>
      </c>
      <c r="F27" s="169" t="s">
        <v>141</v>
      </c>
      <c r="G27" s="169" t="s">
        <v>142</v>
      </c>
    </row>
    <row r="28" spans="1:7" x14ac:dyDescent="0.2">
      <c r="A28" s="170" t="s">
        <v>372</v>
      </c>
      <c r="B28" s="170"/>
      <c r="C28" s="171" t="s">
        <v>373</v>
      </c>
      <c r="D28" s="170" t="s">
        <v>320</v>
      </c>
      <c r="E28" s="173">
        <v>1.05</v>
      </c>
      <c r="F28" s="173">
        <v>29.1</v>
      </c>
      <c r="G28" s="173">
        <f>E28*F28</f>
        <v>30.555000000000003</v>
      </c>
    </row>
    <row r="29" spans="1:7" x14ac:dyDescent="0.2">
      <c r="A29" s="170" t="s">
        <v>144</v>
      </c>
      <c r="B29" s="170">
        <v>88316</v>
      </c>
      <c r="C29" s="171" t="s">
        <v>151</v>
      </c>
      <c r="D29" s="170" t="s">
        <v>145</v>
      </c>
      <c r="E29" s="173">
        <v>0.5</v>
      </c>
      <c r="F29" s="173">
        <v>15.72</v>
      </c>
      <c r="G29" s="173">
        <f>E29*F29</f>
        <v>7.86</v>
      </c>
    </row>
    <row r="30" spans="1:7" x14ac:dyDescent="0.2">
      <c r="A30" s="170" t="s">
        <v>144</v>
      </c>
      <c r="B30" s="170">
        <v>88260</v>
      </c>
      <c r="C30" s="171" t="s">
        <v>374</v>
      </c>
      <c r="D30" s="170" t="s">
        <v>145</v>
      </c>
      <c r="E30" s="173">
        <v>0.5</v>
      </c>
      <c r="F30" s="173">
        <v>17.510000000000002</v>
      </c>
      <c r="G30" s="173">
        <f>E30*F30</f>
        <v>8.7550000000000008</v>
      </c>
    </row>
    <row r="31" spans="1:7" x14ac:dyDescent="0.2">
      <c r="A31" s="170" t="s">
        <v>143</v>
      </c>
      <c r="B31" s="170">
        <v>1379</v>
      </c>
      <c r="C31" s="171" t="s">
        <v>375</v>
      </c>
      <c r="D31" s="170" t="s">
        <v>146</v>
      </c>
      <c r="E31" s="173">
        <v>13.4</v>
      </c>
      <c r="F31" s="173">
        <v>0.56999999999999995</v>
      </c>
      <c r="G31" s="173">
        <f>E31*F31</f>
        <v>7.6379999999999999</v>
      </c>
    </row>
    <row r="32" spans="1:7" x14ac:dyDescent="0.2">
      <c r="A32" s="170" t="s">
        <v>143</v>
      </c>
      <c r="B32" s="170">
        <v>367</v>
      </c>
      <c r="C32" s="171" t="s">
        <v>376</v>
      </c>
      <c r="D32" s="170" t="s">
        <v>327</v>
      </c>
      <c r="E32" s="173">
        <v>6.2E-2</v>
      </c>
      <c r="F32" s="173">
        <v>57</v>
      </c>
      <c r="G32" s="173">
        <f>E32*F32</f>
        <v>3.5339999999999998</v>
      </c>
    </row>
    <row r="33" spans="1:8" x14ac:dyDescent="0.2">
      <c r="A33" s="208"/>
      <c r="B33" s="209"/>
      <c r="C33" s="209"/>
      <c r="D33" s="209"/>
      <c r="E33" s="209"/>
      <c r="F33" s="174" t="s">
        <v>147</v>
      </c>
      <c r="G33" s="175">
        <f>SUM(G28:G32)</f>
        <v>58.342000000000006</v>
      </c>
    </row>
    <row r="34" spans="1:8" x14ac:dyDescent="0.2">
      <c r="A34" s="209"/>
      <c r="B34" s="209"/>
      <c r="C34" s="209"/>
      <c r="D34" s="209"/>
      <c r="E34" s="209"/>
      <c r="F34" s="209"/>
      <c r="G34" s="209"/>
      <c r="H34" s="209"/>
    </row>
    <row r="35" spans="1:8" x14ac:dyDescent="0.2">
      <c r="A35" s="260" t="s">
        <v>419</v>
      </c>
      <c r="B35" s="260"/>
      <c r="C35" s="260"/>
      <c r="D35" s="260"/>
      <c r="E35" s="260"/>
      <c r="F35" s="260"/>
      <c r="G35" s="260"/>
    </row>
    <row r="36" spans="1:8" x14ac:dyDescent="0.2">
      <c r="A36" s="229"/>
      <c r="B36" s="229"/>
      <c r="C36" s="167" t="s">
        <v>447</v>
      </c>
      <c r="D36" s="168" t="s">
        <v>139</v>
      </c>
      <c r="E36" s="169" t="s">
        <v>140</v>
      </c>
      <c r="F36" s="169" t="s">
        <v>141</v>
      </c>
      <c r="G36" s="169" t="s">
        <v>142</v>
      </c>
    </row>
    <row r="37" spans="1:8" x14ac:dyDescent="0.2">
      <c r="A37" s="170" t="s">
        <v>143</v>
      </c>
      <c r="B37" s="170">
        <v>40536</v>
      </c>
      <c r="C37" s="171" t="s">
        <v>443</v>
      </c>
      <c r="D37" s="170" t="s">
        <v>146</v>
      </c>
      <c r="E37" s="173">
        <v>223.2</v>
      </c>
      <c r="F37" s="173">
        <v>6.78</v>
      </c>
      <c r="G37" s="173">
        <f>E37*F37</f>
        <v>1513.296</v>
      </c>
    </row>
    <row r="38" spans="1:8" ht="25.5" x14ac:dyDescent="0.2">
      <c r="A38" s="170" t="s">
        <v>143</v>
      </c>
      <c r="B38" s="170">
        <v>40598</v>
      </c>
      <c r="C38" s="171" t="s">
        <v>444</v>
      </c>
      <c r="D38" s="170" t="s">
        <v>146</v>
      </c>
      <c r="E38" s="173">
        <v>191.38</v>
      </c>
      <c r="F38" s="173">
        <v>6.78</v>
      </c>
      <c r="G38" s="173">
        <f>E38*F38</f>
        <v>1297.5563999999999</v>
      </c>
    </row>
    <row r="39" spans="1:8" x14ac:dyDescent="0.2">
      <c r="A39" s="170" t="s">
        <v>143</v>
      </c>
      <c r="B39" s="170" t="s">
        <v>445</v>
      </c>
      <c r="C39" s="171" t="s">
        <v>446</v>
      </c>
      <c r="D39" s="170" t="s">
        <v>146</v>
      </c>
      <c r="E39" s="230">
        <v>0.52200000000000002</v>
      </c>
      <c r="F39" s="173">
        <v>23.4</v>
      </c>
      <c r="G39" s="173">
        <f t="shared" ref="G39:G42" si="2">E39*F39</f>
        <v>12.2148</v>
      </c>
    </row>
    <row r="40" spans="1:8" x14ac:dyDescent="0.2">
      <c r="A40" s="170" t="s">
        <v>144</v>
      </c>
      <c r="B40" s="170">
        <v>88278</v>
      </c>
      <c r="C40" s="171" t="s">
        <v>418</v>
      </c>
      <c r="D40" s="170" t="s">
        <v>145</v>
      </c>
      <c r="E40" s="230">
        <v>2.8439999999999999</v>
      </c>
      <c r="F40" s="173">
        <v>18.77</v>
      </c>
      <c r="G40" s="173">
        <f t="shared" si="2"/>
        <v>53.381879999999995</v>
      </c>
    </row>
    <row r="41" spans="1:8" x14ac:dyDescent="0.2">
      <c r="A41" s="170" t="s">
        <v>144</v>
      </c>
      <c r="B41" s="170">
        <v>92258</v>
      </c>
      <c r="C41" s="171" t="s">
        <v>448</v>
      </c>
      <c r="D41" s="170" t="s">
        <v>139</v>
      </c>
      <c r="E41" s="230">
        <v>1</v>
      </c>
      <c r="F41" s="173">
        <v>257.20999999999998</v>
      </c>
      <c r="G41" s="173">
        <f t="shared" si="2"/>
        <v>257.20999999999998</v>
      </c>
    </row>
    <row r="42" spans="1:8" x14ac:dyDescent="0.2">
      <c r="A42" s="170" t="s">
        <v>144</v>
      </c>
      <c r="B42" s="170">
        <v>88316</v>
      </c>
      <c r="C42" s="171" t="s">
        <v>151</v>
      </c>
      <c r="D42" s="170" t="s">
        <v>145</v>
      </c>
      <c r="E42" s="230">
        <v>0.7</v>
      </c>
      <c r="F42" s="173">
        <v>15.72</v>
      </c>
      <c r="G42" s="173">
        <f t="shared" si="2"/>
        <v>11.004</v>
      </c>
    </row>
    <row r="43" spans="1:8" x14ac:dyDescent="0.2">
      <c r="F43" s="174" t="s">
        <v>147</v>
      </c>
      <c r="G43" s="175">
        <f>SUM(G35:G42)</f>
        <v>3144.6630799999998</v>
      </c>
    </row>
    <row r="45" spans="1:8" ht="13.5" customHeight="1" x14ac:dyDescent="0.2">
      <c r="A45" s="260" t="s">
        <v>454</v>
      </c>
      <c r="B45" s="260"/>
      <c r="C45" s="260"/>
      <c r="D45" s="260"/>
      <c r="E45" s="260"/>
      <c r="F45" s="260"/>
      <c r="G45" s="260"/>
    </row>
    <row r="46" spans="1:8" ht="51" x14ac:dyDescent="0.2">
      <c r="A46" s="170" t="s">
        <v>459</v>
      </c>
      <c r="B46" s="170"/>
      <c r="C46" s="167" t="s">
        <v>455</v>
      </c>
      <c r="D46" s="168" t="s">
        <v>139</v>
      </c>
      <c r="E46" s="169" t="s">
        <v>140</v>
      </c>
      <c r="F46" s="169" t="s">
        <v>141</v>
      </c>
      <c r="G46" s="169" t="s">
        <v>142</v>
      </c>
    </row>
    <row r="47" spans="1:8" ht="25.5" x14ac:dyDescent="0.2">
      <c r="A47" s="170" t="s">
        <v>143</v>
      </c>
      <c r="B47" s="170">
        <v>3745</v>
      </c>
      <c r="C47" s="171" t="s">
        <v>458</v>
      </c>
      <c r="D47" s="170" t="s">
        <v>320</v>
      </c>
      <c r="E47" s="170">
        <v>1</v>
      </c>
      <c r="F47" s="172">
        <v>32.590000000000003</v>
      </c>
      <c r="G47" s="173">
        <f t="shared" ref="G47:G55" si="3">E47*F47</f>
        <v>32.590000000000003</v>
      </c>
    </row>
    <row r="48" spans="1:8" ht="25.5" x14ac:dyDescent="0.2">
      <c r="A48" s="170" t="s">
        <v>143</v>
      </c>
      <c r="B48" s="170">
        <v>4491</v>
      </c>
      <c r="C48" s="171" t="s">
        <v>321</v>
      </c>
      <c r="D48" s="170" t="s">
        <v>322</v>
      </c>
      <c r="E48" s="170">
        <v>1.1000000000000001</v>
      </c>
      <c r="F48" s="172">
        <v>3.37</v>
      </c>
      <c r="G48" s="173">
        <f t="shared" si="3"/>
        <v>3.7070000000000003</v>
      </c>
    </row>
    <row r="49" spans="1:7" x14ac:dyDescent="0.2">
      <c r="A49" s="170" t="s">
        <v>143</v>
      </c>
      <c r="B49" s="170">
        <v>5075</v>
      </c>
      <c r="C49" s="171" t="s">
        <v>323</v>
      </c>
      <c r="D49" s="170" t="s">
        <v>146</v>
      </c>
      <c r="E49" s="170">
        <v>0.02</v>
      </c>
      <c r="F49" s="172">
        <v>10.75</v>
      </c>
      <c r="G49" s="173">
        <f t="shared" si="3"/>
        <v>0.215</v>
      </c>
    </row>
    <row r="50" spans="1:7" x14ac:dyDescent="0.2">
      <c r="A50" s="170" t="s">
        <v>143</v>
      </c>
      <c r="B50" s="170">
        <v>6189</v>
      </c>
      <c r="C50" s="171" t="s">
        <v>324</v>
      </c>
      <c r="D50" s="170" t="s">
        <v>322</v>
      </c>
      <c r="E50" s="170">
        <v>0.3</v>
      </c>
      <c r="F50" s="172">
        <v>13.22</v>
      </c>
      <c r="G50" s="173">
        <f t="shared" si="3"/>
        <v>3.9660000000000002</v>
      </c>
    </row>
    <row r="51" spans="1:7" x14ac:dyDescent="0.2">
      <c r="A51" s="170" t="s">
        <v>144</v>
      </c>
      <c r="B51" s="170">
        <v>88262</v>
      </c>
      <c r="C51" s="171" t="s">
        <v>325</v>
      </c>
      <c r="D51" s="170" t="s">
        <v>145</v>
      </c>
      <c r="E51" s="170">
        <v>0.25</v>
      </c>
      <c r="F51" s="172">
        <v>18.52</v>
      </c>
      <c r="G51" s="173">
        <f t="shared" si="3"/>
        <v>4.63</v>
      </c>
    </row>
    <row r="52" spans="1:7" x14ac:dyDescent="0.2">
      <c r="A52" s="170" t="s">
        <v>144</v>
      </c>
      <c r="B52" s="170">
        <v>88309</v>
      </c>
      <c r="C52" s="171" t="s">
        <v>150</v>
      </c>
      <c r="D52" s="170" t="s">
        <v>145</v>
      </c>
      <c r="E52" s="170">
        <v>0.4</v>
      </c>
      <c r="F52" s="172">
        <v>18.62</v>
      </c>
      <c r="G52" s="173">
        <f t="shared" si="3"/>
        <v>7.4480000000000004</v>
      </c>
    </row>
    <row r="53" spans="1:7" x14ac:dyDescent="0.2">
      <c r="A53" s="170" t="s">
        <v>144</v>
      </c>
      <c r="B53" s="170">
        <v>88316</v>
      </c>
      <c r="C53" s="171" t="s">
        <v>151</v>
      </c>
      <c r="D53" s="170" t="s">
        <v>145</v>
      </c>
      <c r="E53" s="170">
        <v>0.9</v>
      </c>
      <c r="F53" s="172">
        <v>15.72</v>
      </c>
      <c r="G53" s="173">
        <f t="shared" si="3"/>
        <v>14.148000000000001</v>
      </c>
    </row>
    <row r="54" spans="1:7" ht="25.5" x14ac:dyDescent="0.2">
      <c r="A54" s="170" t="s">
        <v>144</v>
      </c>
      <c r="B54" s="170">
        <v>92874</v>
      </c>
      <c r="C54" s="171" t="s">
        <v>326</v>
      </c>
      <c r="D54" s="170" t="s">
        <v>327</v>
      </c>
      <c r="E54" s="170">
        <v>5.5E-2</v>
      </c>
      <c r="F54" s="172">
        <v>26.25</v>
      </c>
      <c r="G54" s="173">
        <f t="shared" si="3"/>
        <v>1.4437500000000001</v>
      </c>
    </row>
    <row r="55" spans="1:7" ht="25.5" x14ac:dyDescent="0.2">
      <c r="A55" s="170" t="s">
        <v>144</v>
      </c>
      <c r="B55" s="170">
        <v>94971</v>
      </c>
      <c r="C55" s="171" t="s">
        <v>328</v>
      </c>
      <c r="D55" s="170" t="s">
        <v>327</v>
      </c>
      <c r="E55" s="170">
        <v>5.5E-2</v>
      </c>
      <c r="F55" s="172">
        <v>337.93</v>
      </c>
      <c r="G55" s="173">
        <f t="shared" si="3"/>
        <v>18.58615</v>
      </c>
    </row>
    <row r="56" spans="1:7" x14ac:dyDescent="0.2">
      <c r="A56" s="170"/>
      <c r="B56" s="170"/>
      <c r="C56" s="171"/>
      <c r="D56" s="170"/>
      <c r="E56" s="173"/>
      <c r="F56" s="172"/>
      <c r="G56" s="173"/>
    </row>
    <row r="57" spans="1:7" x14ac:dyDescent="0.2">
      <c r="A57" s="170"/>
      <c r="B57" s="170"/>
      <c r="C57" s="171"/>
      <c r="D57" s="170"/>
      <c r="E57" s="173"/>
      <c r="F57" s="173"/>
      <c r="G57" s="173"/>
    </row>
    <row r="58" spans="1:7" x14ac:dyDescent="0.2">
      <c r="A58" s="208"/>
      <c r="B58" s="209"/>
      <c r="C58" s="209"/>
      <c r="D58" s="209"/>
      <c r="E58" s="209"/>
      <c r="F58" s="174" t="s">
        <v>147</v>
      </c>
      <c r="G58" s="175">
        <f>SUM(G47:G55)</f>
        <v>86.733900000000006</v>
      </c>
    </row>
  </sheetData>
  <mergeCells count="5">
    <mergeCell ref="A2:G2"/>
    <mergeCell ref="A11:G11"/>
    <mergeCell ref="A26:G26"/>
    <mergeCell ref="A35:G35"/>
    <mergeCell ref="A45:G45"/>
  </mergeCells>
  <conditionalFormatting sqref="A36:B36">
    <cfRule type="expression" dxfId="1" priority="3" stopIfTrue="1">
      <formula>AND($A36&lt;&gt;"COMPOSICAO",$A36&lt;&gt;"INSUMO",$A36&lt;&gt;"")</formula>
    </cfRule>
    <cfRule type="expression" dxfId="0" priority="4" stopIfTrue="1">
      <formula>AND(OR($A36="COMPOSICAO",$A36="INSUMO",$A36&lt;&gt;""),$A36&lt;&gt;"")</formula>
    </cfRule>
  </conditionalFormatting>
  <pageMargins left="0.51181102362204722" right="0.51181102362204722" top="0.78740157480314965" bottom="0.78740157480314965" header="0.31496062992125984" footer="0.31496062992125984"/>
  <pageSetup paperSize="9" scale="63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38"/>
  <sheetViews>
    <sheetView zoomScale="86" zoomScaleNormal="86" workbookViewId="0">
      <selection activeCell="D39" sqref="D39"/>
    </sheetView>
  </sheetViews>
  <sheetFormatPr defaultRowHeight="12.75" x14ac:dyDescent="0.2"/>
  <cols>
    <col min="1" max="1" width="6.42578125" bestFit="1" customWidth="1"/>
    <col min="2" max="2" width="36" customWidth="1"/>
    <col min="3" max="3" width="16" customWidth="1"/>
    <col min="4" max="4" width="11.28515625" customWidth="1"/>
    <col min="5" max="5" width="8.140625" customWidth="1"/>
    <col min="6" max="6" width="12.85546875" bestFit="1" customWidth="1"/>
    <col min="7" max="7" width="8.140625" bestFit="1" customWidth="1"/>
    <col min="8" max="8" width="13.5703125" customWidth="1"/>
    <col min="9" max="9" width="8.140625" customWidth="1"/>
    <col min="10" max="10" width="13.42578125" customWidth="1"/>
    <col min="11" max="11" width="8.85546875" customWidth="1"/>
    <col min="12" max="12" width="13.42578125" customWidth="1"/>
    <col min="13" max="13" width="8.140625" customWidth="1"/>
    <col min="14" max="14" width="13.42578125" customWidth="1"/>
    <col min="15" max="15" width="9.28515625" customWidth="1"/>
    <col min="16" max="16" width="13.42578125" customWidth="1"/>
    <col min="17" max="17" width="10" customWidth="1"/>
    <col min="18" max="18" width="13.42578125" customWidth="1"/>
    <col min="19" max="19" width="9.28515625" bestFit="1" customWidth="1"/>
    <col min="20" max="20" width="13.42578125" customWidth="1"/>
    <col min="21" max="21" width="9.28515625" bestFit="1" customWidth="1"/>
    <col min="22" max="22" width="13.42578125" customWidth="1"/>
    <col min="23" max="23" width="9.28515625" bestFit="1" customWidth="1"/>
    <col min="24" max="24" width="13.42578125" customWidth="1"/>
    <col min="25" max="25" width="9.28515625" bestFit="1" customWidth="1"/>
    <col min="26" max="26" width="15.42578125" customWidth="1"/>
  </cols>
  <sheetData>
    <row r="2" spans="1:26" ht="18" x14ac:dyDescent="0.25">
      <c r="A2" s="263" t="s">
        <v>23</v>
      </c>
      <c r="B2" s="263"/>
      <c r="C2" s="263"/>
      <c r="D2" s="263"/>
      <c r="E2" s="263"/>
      <c r="F2" s="263"/>
      <c r="G2" s="263"/>
      <c r="H2" s="263"/>
    </row>
    <row r="3" spans="1:26" ht="13.5" thickBot="1" x14ac:dyDescent="0.25"/>
    <row r="4" spans="1:26" ht="15.75" thickBot="1" x14ac:dyDescent="0.25">
      <c r="A4" s="55" t="s">
        <v>24</v>
      </c>
      <c r="B4" s="55" t="s">
        <v>25</v>
      </c>
      <c r="C4" s="261" t="s">
        <v>26</v>
      </c>
      <c r="D4" s="262"/>
      <c r="E4" s="261" t="s">
        <v>27</v>
      </c>
      <c r="F4" s="262"/>
      <c r="G4" s="261" t="s">
        <v>28</v>
      </c>
      <c r="H4" s="262"/>
      <c r="I4" s="261" t="s">
        <v>29</v>
      </c>
      <c r="J4" s="262"/>
      <c r="K4" s="261" t="s">
        <v>33</v>
      </c>
      <c r="L4" s="262"/>
      <c r="M4" s="261" t="s">
        <v>34</v>
      </c>
      <c r="N4" s="262"/>
      <c r="O4" s="261" t="s">
        <v>35</v>
      </c>
      <c r="P4" s="262"/>
      <c r="Q4" s="261" t="s">
        <v>194</v>
      </c>
      <c r="R4" s="262"/>
      <c r="S4" s="261" t="s">
        <v>195</v>
      </c>
      <c r="T4" s="262"/>
      <c r="U4" s="261" t="s">
        <v>196</v>
      </c>
      <c r="V4" s="262"/>
      <c r="W4" s="261" t="s">
        <v>197</v>
      </c>
      <c r="X4" s="262"/>
      <c r="Y4" s="261" t="s">
        <v>198</v>
      </c>
      <c r="Z4" s="262"/>
    </row>
    <row r="5" spans="1:26" ht="15" x14ac:dyDescent="0.2">
      <c r="A5" s="56"/>
      <c r="B5" s="56"/>
      <c r="C5" s="138" t="s">
        <v>30</v>
      </c>
      <c r="D5" s="139" t="s">
        <v>31</v>
      </c>
      <c r="E5" s="140" t="s">
        <v>31</v>
      </c>
      <c r="F5" s="141" t="s">
        <v>30</v>
      </c>
      <c r="G5" s="140" t="s">
        <v>31</v>
      </c>
      <c r="H5" s="141" t="s">
        <v>30</v>
      </c>
      <c r="I5" s="140" t="s">
        <v>31</v>
      </c>
      <c r="J5" s="141" t="s">
        <v>30</v>
      </c>
      <c r="K5" s="140" t="s">
        <v>31</v>
      </c>
      <c r="L5" s="141" t="s">
        <v>30</v>
      </c>
      <c r="M5" s="140" t="s">
        <v>31</v>
      </c>
      <c r="N5" s="141" t="s">
        <v>30</v>
      </c>
      <c r="O5" s="140" t="s">
        <v>31</v>
      </c>
      <c r="P5" s="141" t="s">
        <v>30</v>
      </c>
      <c r="Q5" s="140" t="s">
        <v>31</v>
      </c>
      <c r="R5" s="141" t="s">
        <v>30</v>
      </c>
      <c r="S5" s="140" t="s">
        <v>31</v>
      </c>
      <c r="T5" s="141" t="s">
        <v>30</v>
      </c>
      <c r="U5" s="140" t="s">
        <v>31</v>
      </c>
      <c r="V5" s="141" t="s">
        <v>30</v>
      </c>
      <c r="W5" s="140" t="s">
        <v>31</v>
      </c>
      <c r="X5" s="141" t="s">
        <v>30</v>
      </c>
      <c r="Y5" s="140" t="s">
        <v>31</v>
      </c>
      <c r="Z5" s="141" t="s">
        <v>30</v>
      </c>
    </row>
    <row r="6" spans="1:26" ht="15" x14ac:dyDescent="0.2">
      <c r="A6" s="232"/>
      <c r="B6" s="232"/>
      <c r="C6" s="233"/>
      <c r="D6" s="234"/>
      <c r="E6" s="235"/>
      <c r="F6" s="236"/>
      <c r="G6" s="235"/>
      <c r="H6" s="236"/>
      <c r="I6" s="235"/>
      <c r="J6" s="236"/>
      <c r="K6" s="235"/>
      <c r="L6" s="236"/>
      <c r="M6" s="235"/>
      <c r="N6" s="236"/>
      <c r="O6" s="235"/>
      <c r="P6" s="236"/>
      <c r="Q6" s="235"/>
      <c r="R6" s="236"/>
      <c r="S6" s="235"/>
      <c r="T6" s="236"/>
      <c r="U6" s="235"/>
      <c r="V6" s="236"/>
      <c r="W6" s="235"/>
      <c r="X6" s="236"/>
      <c r="Y6" s="235"/>
      <c r="Z6" s="236"/>
    </row>
    <row r="7" spans="1:26" ht="15" x14ac:dyDescent="0.2">
      <c r="A7" s="142"/>
      <c r="B7" s="37" t="s">
        <v>451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</row>
    <row r="8" spans="1:26" x14ac:dyDescent="0.2">
      <c r="A8" s="20">
        <v>1</v>
      </c>
      <c r="B8" s="37" t="str">
        <f>'Orçamento Caixa Recurso Repasse'!D11</f>
        <v>SERVIÇOS PRELIMINARES</v>
      </c>
      <c r="C8" s="14">
        <f>'Orçamento Caixa Recurso Repasse'!O11</f>
        <v>15079.7435</v>
      </c>
      <c r="D8" s="14">
        <f>100*C8/C27</f>
        <v>1.4871981886279115</v>
      </c>
      <c r="E8" s="57">
        <f>100*F8/C27</f>
        <v>1.4871981886279115</v>
      </c>
      <c r="F8" s="14">
        <f>C8</f>
        <v>15079.7435</v>
      </c>
      <c r="G8" s="57"/>
      <c r="H8" s="14"/>
      <c r="I8" s="14">
        <f>100*J8/C$27</f>
        <v>0</v>
      </c>
      <c r="J8" s="14"/>
      <c r="K8" s="14">
        <f>100*L8/E$27</f>
        <v>0</v>
      </c>
      <c r="L8" s="14"/>
      <c r="M8" s="14">
        <f>100*N8/C$27</f>
        <v>0</v>
      </c>
      <c r="N8" s="14"/>
      <c r="O8" s="14">
        <f>100*P8/I$27</f>
        <v>0</v>
      </c>
      <c r="P8" s="14"/>
      <c r="Q8" s="14">
        <f>100*R8/K$27</f>
        <v>0</v>
      </c>
      <c r="R8" s="14"/>
      <c r="S8" s="14">
        <f>100*T8/M$27</f>
        <v>0</v>
      </c>
      <c r="T8" s="14"/>
      <c r="U8" s="14">
        <f>100*V8/O$27</f>
        <v>0</v>
      </c>
      <c r="V8" s="14"/>
      <c r="W8" s="14">
        <f>100*X8/Q$27</f>
        <v>0</v>
      </c>
      <c r="X8" s="14"/>
      <c r="Y8" s="14">
        <f>100*Z8/S$27</f>
        <v>0</v>
      </c>
      <c r="Z8" s="14"/>
    </row>
    <row r="9" spans="1:26" x14ac:dyDescent="0.2">
      <c r="A9" s="20">
        <v>2</v>
      </c>
      <c r="B9" s="37" t="str">
        <f>'Orçamento Caixa Recurso Repasse'!D18</f>
        <v>INFRA-ESTRUTURA</v>
      </c>
      <c r="C9" s="14">
        <f>'Orçamento Caixa Recurso Repasse'!O18</f>
        <v>91632.532500000001</v>
      </c>
      <c r="D9" s="14">
        <f>100*C9/C27</f>
        <v>9.0370062563324254</v>
      </c>
      <c r="E9" s="57">
        <f>100*F9/C27</f>
        <v>5.7200903278241348</v>
      </c>
      <c r="F9" s="14">
        <v>58000</v>
      </c>
      <c r="G9" s="57">
        <f>100*H9/$C$27</f>
        <v>3.3169159285082905</v>
      </c>
      <c r="H9" s="14">
        <f>C9-F9</f>
        <v>33632.532500000001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x14ac:dyDescent="0.2">
      <c r="A10" s="20">
        <v>3</v>
      </c>
      <c r="B10" s="74" t="str">
        <f>'Orçamento Caixa Recurso Repasse'!D32</f>
        <v>PAREDES E DIVISÓRIAS</v>
      </c>
      <c r="C10" s="14">
        <f>'Orçamento Caixa Recurso Repasse'!O32</f>
        <v>116104</v>
      </c>
      <c r="D10" s="14">
        <f>100*C10/C27</f>
        <v>11.450437369339539</v>
      </c>
      <c r="E10" s="57">
        <f>100*F10/C27</f>
        <v>0</v>
      </c>
      <c r="F10" s="14"/>
      <c r="G10" s="57">
        <f>100*H10/$C$27</f>
        <v>2.9586674109435176</v>
      </c>
      <c r="H10" s="14">
        <v>30000</v>
      </c>
      <c r="I10" s="58">
        <f t="shared" ref="I10:I18" si="0">100*J10/C$27</f>
        <v>5.9173348218870352</v>
      </c>
      <c r="J10" s="14">
        <v>60000</v>
      </c>
      <c r="K10" s="57">
        <f>100*L10/C$27</f>
        <v>2.5744351365089861</v>
      </c>
      <c r="L10" s="14">
        <v>26104</v>
      </c>
      <c r="M10" s="14">
        <f t="shared" ref="M10:M20" si="1">100*N10/C$27</f>
        <v>0</v>
      </c>
      <c r="N10" s="14"/>
      <c r="O10" s="58">
        <f>100*P10/I$27</f>
        <v>0</v>
      </c>
      <c r="P10" s="14"/>
      <c r="Q10" s="58">
        <f>100*R10/K$27</f>
        <v>0</v>
      </c>
      <c r="R10" s="14"/>
      <c r="S10" s="58">
        <f>100*T10/M$27</f>
        <v>0</v>
      </c>
      <c r="T10" s="14"/>
      <c r="U10" s="58">
        <f>100*V10/O$27</f>
        <v>0</v>
      </c>
      <c r="V10" s="14"/>
      <c r="W10" s="58">
        <f>100*X10/Q$27</f>
        <v>0</v>
      </c>
      <c r="X10" s="14"/>
      <c r="Y10" s="58">
        <f>100*Z10/S$27</f>
        <v>0</v>
      </c>
      <c r="Z10" s="14"/>
    </row>
    <row r="11" spans="1:26" x14ac:dyDescent="0.2">
      <c r="A11" s="20">
        <v>4</v>
      </c>
      <c r="B11" s="74" t="str">
        <f>'Orçamento Caixa Recurso Repasse'!D37</f>
        <v>SUPRA-ESTRUTURA</v>
      </c>
      <c r="C11" s="14">
        <f>'Orçamento Caixa Recurso Repasse'!O37</f>
        <v>257048.49400000004</v>
      </c>
      <c r="D11" s="14">
        <f>100*C11/C27</f>
        <v>25.350700074330348</v>
      </c>
      <c r="E11" s="57">
        <f t="shared" ref="E11:E18" si="2">100*F11/C$27</f>
        <v>0</v>
      </c>
      <c r="F11" s="14"/>
      <c r="G11" s="57">
        <f>100*H11/C27</f>
        <v>6.9035572922015414</v>
      </c>
      <c r="H11" s="14">
        <v>70000</v>
      </c>
      <c r="I11" s="58">
        <f t="shared" si="0"/>
        <v>6.9035572922015414</v>
      </c>
      <c r="J11" s="14">
        <v>70000</v>
      </c>
      <c r="K11" s="57">
        <f>100*L11/$C$27</f>
        <v>11.543585095438274</v>
      </c>
      <c r="L11" s="14">
        <v>117048.49</v>
      </c>
      <c r="M11" s="14">
        <f t="shared" si="1"/>
        <v>0</v>
      </c>
      <c r="N11" s="14"/>
      <c r="O11" s="58">
        <f t="shared" ref="O11:O18" si="3">100*P11/C$27</f>
        <v>0</v>
      </c>
      <c r="P11" s="14"/>
      <c r="Q11" s="58">
        <f>100*R11/E$27</f>
        <v>0</v>
      </c>
      <c r="R11" s="14"/>
      <c r="S11" s="58">
        <f>100*T11/G$27</f>
        <v>0</v>
      </c>
      <c r="T11" s="14"/>
      <c r="U11" s="58">
        <f>100*V11/I$27</f>
        <v>0</v>
      </c>
      <c r="V11" s="14"/>
      <c r="W11" s="58">
        <f>100*X11/K$27</f>
        <v>0</v>
      </c>
      <c r="X11" s="14"/>
      <c r="Y11" s="58">
        <f>100*Z11/M$27</f>
        <v>0</v>
      </c>
      <c r="Z11" s="14"/>
    </row>
    <row r="12" spans="1:26" x14ac:dyDescent="0.2">
      <c r="A12" s="20">
        <v>5</v>
      </c>
      <c r="B12" s="144" t="str">
        <f>'Orçamento Caixa Recurso Repasse'!D56</f>
        <v>COBERTURA</v>
      </c>
      <c r="C12" s="14">
        <f>'Orçamento Caixa Recurso Repasse'!O56</f>
        <v>128291.2209</v>
      </c>
      <c r="D12" s="14">
        <f>100*C12/C27</f>
        <v>12.652368479566197</v>
      </c>
      <c r="E12" s="57">
        <f t="shared" si="2"/>
        <v>0</v>
      </c>
      <c r="F12" s="14"/>
      <c r="G12" s="57">
        <f t="shared" ref="G12:G18" si="4">100*H12/C$27</f>
        <v>0</v>
      </c>
      <c r="H12" s="14"/>
      <c r="I12" s="57">
        <f t="shared" si="0"/>
        <v>0</v>
      </c>
      <c r="J12" s="14"/>
      <c r="K12" s="57">
        <f t="shared" ref="K12:K18" si="5">100*L12/C$27</f>
        <v>0</v>
      </c>
      <c r="L12" s="14"/>
      <c r="M12" s="14">
        <f t="shared" si="1"/>
        <v>9.8622247031450598</v>
      </c>
      <c r="N12" s="14">
        <v>100000</v>
      </c>
      <c r="O12" s="58">
        <f t="shared" si="3"/>
        <v>2.7901436876611156</v>
      </c>
      <c r="P12" s="14">
        <v>28291.22</v>
      </c>
      <c r="Q12" s="58">
        <f>100*R12/E$27</f>
        <v>0</v>
      </c>
      <c r="R12" s="14"/>
      <c r="S12" s="58">
        <f>100*T12/G$27</f>
        <v>0</v>
      </c>
      <c r="T12" s="14"/>
      <c r="U12" s="58">
        <f>100*V12/I$27</f>
        <v>0</v>
      </c>
      <c r="V12" s="14"/>
      <c r="W12" s="58">
        <f>100*X12/K$27</f>
        <v>0</v>
      </c>
      <c r="X12" s="14"/>
      <c r="Y12" s="58">
        <f>100*Z12/M$27</f>
        <v>0</v>
      </c>
      <c r="Z12" s="14"/>
    </row>
    <row r="13" spans="1:26" x14ac:dyDescent="0.2">
      <c r="A13" s="20">
        <v>6</v>
      </c>
      <c r="B13" s="74" t="str">
        <f>'Orçamento Caixa Recurso Repasse'!D69</f>
        <v>PAVIMENTAÇÃO</v>
      </c>
      <c r="C13" s="14">
        <f>'Orçamento Caixa Recurso Repasse'!O69</f>
        <v>66505.285300000003</v>
      </c>
      <c r="D13" s="14">
        <f>100*C13/C27</f>
        <v>6.5589006757536996</v>
      </c>
      <c r="E13" s="57">
        <f t="shared" si="2"/>
        <v>0</v>
      </c>
      <c r="F13" s="14"/>
      <c r="G13" s="57">
        <f t="shared" si="4"/>
        <v>0</v>
      </c>
      <c r="H13" s="14"/>
      <c r="I13" s="57">
        <f t="shared" si="0"/>
        <v>0</v>
      </c>
      <c r="J13" s="14"/>
      <c r="K13" s="57">
        <f t="shared" si="5"/>
        <v>0</v>
      </c>
      <c r="L13" s="14"/>
      <c r="M13" s="14">
        <f t="shared" si="1"/>
        <v>0</v>
      </c>
      <c r="N13" s="14"/>
      <c r="O13" s="57">
        <f t="shared" si="3"/>
        <v>0.98622247031450594</v>
      </c>
      <c r="P13" s="14">
        <v>10000</v>
      </c>
      <c r="Q13" s="57">
        <f>100*R13/C$27</f>
        <v>0.98622247031450594</v>
      </c>
      <c r="R13" s="14">
        <v>10000</v>
      </c>
      <c r="S13" s="57">
        <f t="shared" ref="S13:S18" si="6">100*T13/$C$27</f>
        <v>0.98622247031450594</v>
      </c>
      <c r="T13" s="14">
        <v>10000</v>
      </c>
      <c r="U13" s="57">
        <f>100*V13/$C$27</f>
        <v>2.9586674109435176</v>
      </c>
      <c r="V13" s="14">
        <v>30000</v>
      </c>
      <c r="W13" s="57">
        <f>100*X13/$C$27</f>
        <v>0.64156631739122527</v>
      </c>
      <c r="X13" s="14">
        <v>6505.29</v>
      </c>
      <c r="Y13" s="57">
        <f>100*Z13/$C$27</f>
        <v>0</v>
      </c>
      <c r="Z13" s="14"/>
    </row>
    <row r="14" spans="1:26" x14ac:dyDescent="0.2">
      <c r="A14" s="20">
        <v>7</v>
      </c>
      <c r="B14" s="74" t="str">
        <f>'Orçamento Caixa Recurso Repasse'!D84</f>
        <v>REVESTIMENTO</v>
      </c>
      <c r="C14" s="14">
        <f>'Orçamento Caixa Recurso Repasse'!O84</f>
        <v>100729.4898</v>
      </c>
      <c r="D14" s="14">
        <f>100*C14/C27</f>
        <v>9.9341686264075832</v>
      </c>
      <c r="E14" s="57">
        <f t="shared" si="2"/>
        <v>0</v>
      </c>
      <c r="F14" s="14"/>
      <c r="G14" s="57">
        <f t="shared" si="4"/>
        <v>0</v>
      </c>
      <c r="H14" s="14"/>
      <c r="I14" s="57">
        <f t="shared" si="0"/>
        <v>0</v>
      </c>
      <c r="J14" s="14"/>
      <c r="K14" s="57">
        <f t="shared" si="5"/>
        <v>0</v>
      </c>
      <c r="L14" s="14"/>
      <c r="M14" s="14">
        <f t="shared" si="1"/>
        <v>0</v>
      </c>
      <c r="N14" s="14"/>
      <c r="O14" s="57">
        <f t="shared" si="3"/>
        <v>2.465556175786265</v>
      </c>
      <c r="P14" s="14">
        <v>25000</v>
      </c>
      <c r="Q14" s="57">
        <f>100*R14/C$27</f>
        <v>3.4517786461007707</v>
      </c>
      <c r="R14" s="14">
        <v>35000</v>
      </c>
      <c r="S14" s="57">
        <f t="shared" si="6"/>
        <v>3.4517786461007707</v>
      </c>
      <c r="T14" s="14">
        <v>35000</v>
      </c>
      <c r="U14" s="57">
        <f>100*V14/$C$27</f>
        <v>0.5650551781442259</v>
      </c>
      <c r="V14" s="14">
        <v>5729.49</v>
      </c>
      <c r="W14" s="57">
        <f>100*X14/$C$27</f>
        <v>0</v>
      </c>
      <c r="X14" s="14"/>
      <c r="Y14" s="57">
        <f>100*Z14/$C$27</f>
        <v>0</v>
      </c>
      <c r="Z14" s="14"/>
    </row>
    <row r="15" spans="1:26" x14ac:dyDescent="0.2">
      <c r="A15" s="20">
        <v>8</v>
      </c>
      <c r="B15" s="74" t="str">
        <f>'Orçamento Caixa Recurso Repasse'!D94</f>
        <v>ESQUADRIAS</v>
      </c>
      <c r="C15" s="14">
        <f>'Orçamento Caixa Recurso Repasse'!O94</f>
        <v>34810.063799999996</v>
      </c>
      <c r="D15" s="14">
        <f>100*C15/C27</f>
        <v>3.4330467112641552</v>
      </c>
      <c r="E15" s="57">
        <f t="shared" si="2"/>
        <v>0</v>
      </c>
      <c r="F15" s="14"/>
      <c r="G15" s="57">
        <f t="shared" si="4"/>
        <v>0</v>
      </c>
      <c r="H15" s="14"/>
      <c r="I15" s="57">
        <f t="shared" si="0"/>
        <v>0</v>
      </c>
      <c r="J15" s="14"/>
      <c r="K15" s="57">
        <f t="shared" si="5"/>
        <v>0</v>
      </c>
      <c r="L15" s="14"/>
      <c r="M15" s="14">
        <f t="shared" si="1"/>
        <v>0</v>
      </c>
      <c r="N15" s="14"/>
      <c r="O15" s="57">
        <f t="shared" si="3"/>
        <v>0</v>
      </c>
      <c r="P15" s="14"/>
      <c r="Q15" s="57">
        <f>100*R15/$C$27</f>
        <v>0</v>
      </c>
      <c r="R15" s="14"/>
      <c r="S15" s="57">
        <f t="shared" si="6"/>
        <v>0.49311123515725297</v>
      </c>
      <c r="T15" s="14">
        <v>5000</v>
      </c>
      <c r="U15" s="57">
        <f t="shared" ref="U15" si="7">100*V15/$C$27</f>
        <v>0.49311123515725297</v>
      </c>
      <c r="V15" s="14">
        <v>5000</v>
      </c>
      <c r="W15" s="57">
        <f t="shared" ref="W15" si="8">100*X15/$C$27</f>
        <v>0.98622247031450594</v>
      </c>
      <c r="X15" s="14">
        <v>10000</v>
      </c>
      <c r="Y15" s="57">
        <f t="shared" ref="Y15" si="9">100*Z15/$C$27</f>
        <v>1.4606013958706052</v>
      </c>
      <c r="Z15" s="14">
        <v>14810.06</v>
      </c>
    </row>
    <row r="16" spans="1:26" x14ac:dyDescent="0.2">
      <c r="A16" s="20">
        <v>9</v>
      </c>
      <c r="B16" s="74" t="str">
        <f>'Orçamento Caixa Recurso Repasse'!D108</f>
        <v>PLUVIAL</v>
      </c>
      <c r="C16" s="14">
        <f>'Orçamento Caixa Recurso Repasse'!O108</f>
        <v>9893.869999999999</v>
      </c>
      <c r="D16" s="14">
        <f>100*C16/C27</f>
        <v>0.97575569123705796</v>
      </c>
      <c r="E16" s="57">
        <f t="shared" si="2"/>
        <v>0</v>
      </c>
      <c r="F16" s="14"/>
      <c r="G16" s="57">
        <f t="shared" si="4"/>
        <v>0</v>
      </c>
      <c r="H16" s="14"/>
      <c r="I16" s="57">
        <f t="shared" si="0"/>
        <v>0</v>
      </c>
      <c r="J16" s="14"/>
      <c r="K16" s="57">
        <f t="shared" si="5"/>
        <v>0</v>
      </c>
      <c r="L16" s="14"/>
      <c r="M16" s="14">
        <f t="shared" si="1"/>
        <v>9.8622247031450588E-2</v>
      </c>
      <c r="N16" s="14">
        <v>1000</v>
      </c>
      <c r="O16" s="57">
        <f t="shared" si="3"/>
        <v>0.49311123515725297</v>
      </c>
      <c r="P16" s="14">
        <v>5000</v>
      </c>
      <c r="Q16" s="57">
        <f>100*R16/$C$27</f>
        <v>0.38402220904835455</v>
      </c>
      <c r="R16" s="14">
        <v>3893.87</v>
      </c>
      <c r="S16" s="57">
        <f t="shared" si="6"/>
        <v>0</v>
      </c>
      <c r="T16" s="14"/>
      <c r="U16" s="57">
        <f t="shared" ref="U16" si="10">100*V16/$C$27</f>
        <v>0</v>
      </c>
      <c r="V16" s="14"/>
      <c r="W16" s="57">
        <f t="shared" ref="W16" si="11">100*X16/$C$27</f>
        <v>0</v>
      </c>
      <c r="X16" s="14"/>
      <c r="Y16" s="57">
        <f t="shared" ref="Y16" si="12">100*Z16/$C$27</f>
        <v>0</v>
      </c>
      <c r="Z16" s="14"/>
    </row>
    <row r="17" spans="1:26" x14ac:dyDescent="0.2">
      <c r="A17" s="20">
        <v>10</v>
      </c>
      <c r="B17" s="74" t="str">
        <f>'Orçamento Caixa Recurso Repasse'!D119</f>
        <v>INSTALAÇÕES HIDROSSANITÁRIAS</v>
      </c>
      <c r="C17" s="14">
        <f>'Orçamento Caixa Recurso Repasse'!O119</f>
        <v>36717.32</v>
      </c>
      <c r="D17" s="14">
        <f>100*C17/C27</f>
        <v>3.6211446033728216</v>
      </c>
      <c r="E17" s="57">
        <f t="shared" si="2"/>
        <v>0</v>
      </c>
      <c r="F17" s="14"/>
      <c r="G17" s="57">
        <f t="shared" si="4"/>
        <v>9.8622247031450588E-2</v>
      </c>
      <c r="H17" s="14">
        <v>1000</v>
      </c>
      <c r="I17" s="57">
        <f t="shared" si="0"/>
        <v>0.1479333705471759</v>
      </c>
      <c r="J17" s="14">
        <v>1500</v>
      </c>
      <c r="K17" s="57">
        <f t="shared" si="5"/>
        <v>9.8622247031450588E-2</v>
      </c>
      <c r="L17" s="14">
        <v>1000</v>
      </c>
      <c r="M17" s="14">
        <f t="shared" si="1"/>
        <v>0.1479333705471759</v>
      </c>
      <c r="N17" s="14">
        <v>1500</v>
      </c>
      <c r="O17" s="57">
        <f t="shared" si="3"/>
        <v>0.1479333705471759</v>
      </c>
      <c r="P17" s="14">
        <v>1500</v>
      </c>
      <c r="Q17" s="57">
        <f>100*R17/$C$27</f>
        <v>0.1479333705471759</v>
      </c>
      <c r="R17" s="14">
        <v>1500</v>
      </c>
      <c r="S17" s="57">
        <f t="shared" si="6"/>
        <v>9.8622247031450588E-2</v>
      </c>
      <c r="T17" s="14">
        <v>1000</v>
      </c>
      <c r="U17" s="57">
        <f t="shared" ref="U17" si="13">100*V17/$C$27</f>
        <v>0.39448898812580235</v>
      </c>
      <c r="V17" s="14">
        <v>4000</v>
      </c>
      <c r="W17" s="57">
        <f t="shared" ref="W17" si="14">100*X17/$C$27</f>
        <v>1.1834669643774072</v>
      </c>
      <c r="X17" s="14">
        <v>12000</v>
      </c>
      <c r="Y17" s="57">
        <f t="shared" ref="Y17" si="15">100*Z17/$C$27</f>
        <v>1.1555884275865567</v>
      </c>
      <c r="Z17" s="14">
        <v>11717.32</v>
      </c>
    </row>
    <row r="18" spans="1:26" x14ac:dyDescent="0.2">
      <c r="A18" s="20">
        <v>11</v>
      </c>
      <c r="B18" s="74" t="str">
        <f>'Orçamento Caixa Recurso Repasse'!D145</f>
        <v>INSTALAÇÕES ELETRICAS</v>
      </c>
      <c r="C18" s="14">
        <f>'Orçamento Caixa Recurso Repasse'!O145</f>
        <v>35324.139999999992</v>
      </c>
      <c r="D18" s="14">
        <f>100*C18/C27</f>
        <v>3.4837460612535445</v>
      </c>
      <c r="E18" s="57">
        <f t="shared" si="2"/>
        <v>0</v>
      </c>
      <c r="F18" s="14"/>
      <c r="G18" s="57">
        <f t="shared" si="4"/>
        <v>0.1479333705471759</v>
      </c>
      <c r="H18" s="14">
        <v>1500</v>
      </c>
      <c r="I18" s="57">
        <f t="shared" si="0"/>
        <v>0.1479333705471759</v>
      </c>
      <c r="J18" s="14">
        <v>1500</v>
      </c>
      <c r="K18" s="57">
        <f t="shared" si="5"/>
        <v>9.8622247031450588E-2</v>
      </c>
      <c r="L18" s="14">
        <v>1000</v>
      </c>
      <c r="M18" s="14">
        <f t="shared" si="1"/>
        <v>9.8622247031450588E-2</v>
      </c>
      <c r="N18" s="14">
        <v>1000</v>
      </c>
      <c r="O18" s="57">
        <f t="shared" si="3"/>
        <v>0.1479333705471759</v>
      </c>
      <c r="P18" s="14">
        <v>1500</v>
      </c>
      <c r="Q18" s="57">
        <f>100*R18/$C$27</f>
        <v>0.1479333705471759</v>
      </c>
      <c r="R18" s="14">
        <v>1500</v>
      </c>
      <c r="S18" s="57">
        <f t="shared" si="6"/>
        <v>1.2327780878931325</v>
      </c>
      <c r="T18" s="14">
        <v>12500</v>
      </c>
      <c r="U18" s="57">
        <f t="shared" ref="U18" si="16">100*V18/$C$27</f>
        <v>0.1479333705471759</v>
      </c>
      <c r="V18" s="14">
        <v>1500</v>
      </c>
      <c r="W18" s="57">
        <f t="shared" ref="W18" si="17">100*X18/$C$27</f>
        <v>0.98622247031450594</v>
      </c>
      <c r="X18" s="14">
        <v>10000</v>
      </c>
      <c r="Y18" s="57">
        <f t="shared" ref="Y18" si="18">100*Z18/$C$27</f>
        <v>0.3278341562471262</v>
      </c>
      <c r="Z18" s="14">
        <v>3324.14</v>
      </c>
    </row>
    <row r="19" spans="1:26" x14ac:dyDescent="0.2">
      <c r="A19" s="20">
        <v>12</v>
      </c>
      <c r="B19" s="74" t="str">
        <f>'Orçamento Caixa Recurso Repasse'!D159</f>
        <v>PINTURAS</v>
      </c>
      <c r="C19" s="14">
        <f>'Orçamento Caixa Recurso Repasse'!O159</f>
        <v>31853.802</v>
      </c>
      <c r="D19" s="14">
        <f>100*C19/C27</f>
        <v>3.1414935297349151</v>
      </c>
      <c r="E19" s="57"/>
      <c r="F19" s="14"/>
      <c r="G19" s="57"/>
      <c r="H19" s="14"/>
      <c r="I19" s="57"/>
      <c r="J19" s="14"/>
      <c r="K19" s="57"/>
      <c r="L19" s="14"/>
      <c r="M19" s="14">
        <f t="shared" si="1"/>
        <v>0</v>
      </c>
      <c r="N19" s="14"/>
      <c r="O19" s="57"/>
      <c r="P19" s="14"/>
      <c r="Q19" s="57"/>
      <c r="R19" s="14"/>
      <c r="S19" s="57"/>
      <c r="T19" s="14"/>
      <c r="U19" s="57"/>
      <c r="V19" s="14"/>
      <c r="W19" s="57">
        <f t="shared" ref="W19" si="19">100*X19/$C$27</f>
        <v>0</v>
      </c>
      <c r="X19" s="14"/>
      <c r="Y19" s="57">
        <f t="shared" ref="Y19" si="20">100*Z19/$C$27</f>
        <v>3.1414933324904211</v>
      </c>
      <c r="Z19" s="14">
        <v>31853.8</v>
      </c>
    </row>
    <row r="20" spans="1:26" x14ac:dyDescent="0.2">
      <c r="A20" s="20">
        <v>13</v>
      </c>
      <c r="B20" s="37" t="str">
        <f>'Orçamento Caixa Recurso Repasse'!D166</f>
        <v>IMPERMEABILIZAÇÃO</v>
      </c>
      <c r="C20" s="14">
        <f>'Orçamento Caixa Recurso Repasse'!O166</f>
        <v>1415.64</v>
      </c>
      <c r="D20" s="14">
        <f>100*C20/C27</f>
        <v>0.13961359778760271</v>
      </c>
      <c r="E20" s="57">
        <f>100*F20/C$27</f>
        <v>0</v>
      </c>
      <c r="F20" s="14"/>
      <c r="G20" s="14"/>
      <c r="H20" s="14"/>
      <c r="I20" s="14"/>
      <c r="J20" s="14"/>
      <c r="K20" s="57">
        <f>100*L20/C$27</f>
        <v>0</v>
      </c>
      <c r="L20" s="14"/>
      <c r="M20" s="14">
        <f t="shared" si="1"/>
        <v>0.13961359778760271</v>
      </c>
      <c r="N20" s="14">
        <f>C20</f>
        <v>1415.64</v>
      </c>
      <c r="O20" s="14"/>
      <c r="P20" s="14"/>
      <c r="Q20" s="14"/>
      <c r="R20" s="14"/>
      <c r="S20" s="14"/>
      <c r="T20" s="14"/>
      <c r="U20" s="14"/>
      <c r="V20" s="14"/>
      <c r="W20" s="57">
        <f>100*X20/$C$27</f>
        <v>0</v>
      </c>
      <c r="X20" s="14"/>
      <c r="Y20" s="57">
        <f>100*Z20/$C$27</f>
        <v>0</v>
      </c>
      <c r="Z20" s="14"/>
    </row>
    <row r="21" spans="1:26" x14ac:dyDescent="0.2">
      <c r="A21" s="20">
        <v>14</v>
      </c>
      <c r="B21" s="37" t="str">
        <f>'Orçamento Caixa Recurso Repasse'!D170</f>
        <v>PLANO DE PREVENÇÃO CONTRA INCÊNDIO</v>
      </c>
      <c r="C21" s="14">
        <f>'Orçamento Caixa Recurso Repasse'!O170</f>
        <v>7328</v>
      </c>
      <c r="D21" s="14">
        <f>100*C21/C27</f>
        <v>0.72270382624647</v>
      </c>
      <c r="E21" s="57"/>
      <c r="F21" s="14"/>
      <c r="G21" s="14"/>
      <c r="H21" s="14"/>
      <c r="I21" s="14"/>
      <c r="J21" s="14"/>
      <c r="K21" s="57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57">
        <f>100*X21/$C$27</f>
        <v>0.44380011164152766</v>
      </c>
      <c r="X21" s="14">
        <v>4500</v>
      </c>
      <c r="Y21" s="57">
        <f>100*Z21/$C$27</f>
        <v>0.27890371460494229</v>
      </c>
      <c r="Z21" s="14">
        <v>2828</v>
      </c>
    </row>
    <row r="22" spans="1:26" x14ac:dyDescent="0.2">
      <c r="A22" s="20">
        <v>15</v>
      </c>
      <c r="B22" s="37" t="str">
        <f>'Orçamento Caixa Recurso Repasse'!D179</f>
        <v>ACABAMENTOS</v>
      </c>
      <c r="C22" s="14">
        <f>'Orçamento Caixa Recurso Repasse'!O179</f>
        <v>9556.4</v>
      </c>
      <c r="D22" s="14">
        <f>100*C22/C27</f>
        <v>0.94247364153135449</v>
      </c>
      <c r="E22" s="57"/>
      <c r="F22" s="14"/>
      <c r="G22" s="14"/>
      <c r="H22" s="14"/>
      <c r="I22" s="14"/>
      <c r="J22" s="14"/>
      <c r="K22" s="57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57"/>
      <c r="X22" s="14"/>
      <c r="Y22" s="57">
        <f>100*Z22/$C$27</f>
        <v>0.94247364153135449</v>
      </c>
      <c r="Z22" s="14">
        <f>C22</f>
        <v>9556.4</v>
      </c>
    </row>
    <row r="23" spans="1:26" x14ac:dyDescent="0.2">
      <c r="A23" s="20"/>
      <c r="B23" s="37"/>
      <c r="C23" s="14"/>
      <c r="D23" s="14"/>
      <c r="E23" s="57"/>
      <c r="F23" s="14"/>
      <c r="G23" s="14"/>
      <c r="H23" s="14"/>
      <c r="I23" s="14"/>
      <c r="J23" s="14"/>
      <c r="K23" s="57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57"/>
      <c r="X23" s="14"/>
      <c r="Y23" s="57"/>
      <c r="Z23" s="14"/>
    </row>
    <row r="24" spans="1:26" x14ac:dyDescent="0.2">
      <c r="A24" s="20"/>
      <c r="B24" s="37" t="s">
        <v>452</v>
      </c>
      <c r="C24" s="14"/>
      <c r="D24" s="14"/>
      <c r="E24" s="57"/>
      <c r="F24" s="14"/>
      <c r="G24" s="14"/>
      <c r="H24" s="14"/>
      <c r="I24" s="14"/>
      <c r="J24" s="14"/>
      <c r="K24" s="57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57"/>
      <c r="X24" s="14"/>
      <c r="Y24" s="57"/>
      <c r="Z24" s="14"/>
    </row>
    <row r="25" spans="1:26" x14ac:dyDescent="0.2">
      <c r="A25" s="20">
        <v>16</v>
      </c>
      <c r="B25" s="37" t="s">
        <v>453</v>
      </c>
      <c r="C25" s="14">
        <v>71680</v>
      </c>
      <c r="D25" s="14">
        <f>100*C25/C27</f>
        <v>7.0692426672143789</v>
      </c>
      <c r="E25" s="57"/>
      <c r="F25" s="14"/>
      <c r="G25" s="14"/>
      <c r="H25" s="14"/>
      <c r="I25" s="14"/>
      <c r="J25" s="14"/>
      <c r="K25" s="57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57"/>
      <c r="X25" s="14"/>
      <c r="Y25" s="57">
        <f>100*Z25/$C$27</f>
        <v>7.0692426672143789</v>
      </c>
      <c r="Z25" s="14">
        <v>71680</v>
      </c>
    </row>
    <row r="26" spans="1:26" x14ac:dyDescent="0.2">
      <c r="A26" s="20"/>
      <c r="B26" s="3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thickBot="1" x14ac:dyDescent="0.25">
      <c r="A27" s="61"/>
      <c r="B27" s="62" t="s">
        <v>12</v>
      </c>
      <c r="C27" s="63">
        <f>SUM(C8:C25)</f>
        <v>1013970.0018</v>
      </c>
      <c r="D27" s="63">
        <f>SUM(D8:D25)</f>
        <v>100</v>
      </c>
      <c r="E27" s="63">
        <f>SUM(E8:E20)</f>
        <v>7.2072885164520466</v>
      </c>
      <c r="F27" s="63">
        <f>SUM(F8:F20)</f>
        <v>73079.743499999997</v>
      </c>
      <c r="G27" s="64">
        <f>SUM(G8:G20)-0.01</f>
        <v>13.415696249231976</v>
      </c>
      <c r="H27" s="63">
        <f t="shared" ref="H27:P27" si="21">SUM(H8:H20)</f>
        <v>136132.5325</v>
      </c>
      <c r="I27" s="64">
        <f t="shared" si="21"/>
        <v>13.116758855182926</v>
      </c>
      <c r="J27" s="63">
        <f t="shared" si="21"/>
        <v>133000</v>
      </c>
      <c r="K27" s="64">
        <f t="shared" si="21"/>
        <v>14.315264726010161</v>
      </c>
      <c r="L27" s="63">
        <f t="shared" si="21"/>
        <v>145152.49</v>
      </c>
      <c r="M27" s="64">
        <f t="shared" si="21"/>
        <v>10.347016165542739</v>
      </c>
      <c r="N27" s="63">
        <f t="shared" si="21"/>
        <v>104915.64</v>
      </c>
      <c r="O27" s="64">
        <f t="shared" si="21"/>
        <v>7.0309003100134913</v>
      </c>
      <c r="P27" s="63">
        <f t="shared" si="21"/>
        <v>71291.22</v>
      </c>
      <c r="Q27" s="64">
        <f t="shared" ref="Q27:V27" si="22">SUM(Q8:Q20)</f>
        <v>5.1178900665579832</v>
      </c>
      <c r="R27" s="63">
        <f t="shared" si="22"/>
        <v>51893.87</v>
      </c>
      <c r="S27" s="64">
        <f t="shared" si="22"/>
        <v>6.2625126864971117</v>
      </c>
      <c r="T27" s="63">
        <f t="shared" si="22"/>
        <v>63500</v>
      </c>
      <c r="U27" s="64">
        <f t="shared" si="22"/>
        <v>4.5592561829179745</v>
      </c>
      <c r="V27" s="63">
        <f t="shared" si="22"/>
        <v>46229.49</v>
      </c>
      <c r="W27" s="64">
        <f>SUM(W8:W25)</f>
        <v>4.2412783340391718</v>
      </c>
      <c r="X27" s="63">
        <f>SUM(X8:X22)</f>
        <v>43005.29</v>
      </c>
      <c r="Y27" s="64">
        <f>SUM(Y8:Y25)</f>
        <v>14.376137335545383</v>
      </c>
      <c r="Z27" s="63">
        <f>SUM(Z8:Z25)</f>
        <v>145769.71999999997</v>
      </c>
    </row>
    <row r="28" spans="1:26" ht="15.75" thickBot="1" x14ac:dyDescent="0.25">
      <c r="A28" s="65"/>
      <c r="B28" s="66" t="s">
        <v>32</v>
      </c>
      <c r="C28" s="67"/>
      <c r="D28" s="67"/>
      <c r="E28" s="67">
        <f>E27</f>
        <v>7.2072885164520466</v>
      </c>
      <c r="F28" s="67">
        <f>F27</f>
        <v>73079.743499999997</v>
      </c>
      <c r="G28" s="68">
        <f>G27+E28+0.01</f>
        <v>20.632984765684025</v>
      </c>
      <c r="H28" s="67">
        <f t="shared" ref="H28:O28" si="23">H27+F28</f>
        <v>209212.27600000001</v>
      </c>
      <c r="I28" s="67">
        <f t="shared" si="23"/>
        <v>33.749743620866951</v>
      </c>
      <c r="J28" s="67">
        <f t="shared" si="23"/>
        <v>342212.27600000001</v>
      </c>
      <c r="K28" s="67">
        <f t="shared" si="23"/>
        <v>48.065008346877114</v>
      </c>
      <c r="L28" s="67">
        <f t="shared" si="23"/>
        <v>487364.766</v>
      </c>
      <c r="M28" s="67">
        <f t="shared" si="23"/>
        <v>58.412024512419855</v>
      </c>
      <c r="N28" s="67">
        <f t="shared" si="23"/>
        <v>592280.40599999996</v>
      </c>
      <c r="O28" s="67">
        <f t="shared" si="23"/>
        <v>65.442924822433341</v>
      </c>
      <c r="P28" s="67">
        <f>P27+N28</f>
        <v>663571.62599999993</v>
      </c>
      <c r="Q28" s="67">
        <f t="shared" ref="Q28" si="24">Q27+O28</f>
        <v>70.560814888991331</v>
      </c>
      <c r="R28" s="67">
        <f>R27+P28</f>
        <v>715465.49599999993</v>
      </c>
      <c r="S28" s="67">
        <f t="shared" ref="S28" si="25">S27+Q28</f>
        <v>76.823327575488449</v>
      </c>
      <c r="T28" s="67">
        <f>T27+R28</f>
        <v>778965.49599999993</v>
      </c>
      <c r="U28" s="67">
        <f t="shared" ref="U28" si="26">U27+S28</f>
        <v>81.382583758406426</v>
      </c>
      <c r="V28" s="67">
        <f>V27+T28</f>
        <v>825194.98599999992</v>
      </c>
      <c r="W28" s="67">
        <f t="shared" ref="W28" si="27">W27+U28</f>
        <v>85.623862092445592</v>
      </c>
      <c r="X28" s="67">
        <f>X27+V28</f>
        <v>868200.27599999995</v>
      </c>
      <c r="Y28" s="67">
        <f t="shared" ref="Y28" si="28">Y27+W28</f>
        <v>99.999999427990971</v>
      </c>
      <c r="Z28" s="67">
        <f>Z27+X28</f>
        <v>1013969.9959999999</v>
      </c>
    </row>
    <row r="30" spans="1:26" ht="54" customHeight="1" x14ac:dyDescent="0.2">
      <c r="B30" s="69"/>
    </row>
    <row r="31" spans="1:26" x14ac:dyDescent="0.2">
      <c r="B31" s="2"/>
      <c r="C31" s="54"/>
      <c r="D31" s="54"/>
      <c r="E31" s="54"/>
      <c r="G31" s="2"/>
      <c r="H31" s="2"/>
      <c r="J31" s="178" t="s">
        <v>224</v>
      </c>
    </row>
    <row r="32" spans="1:26" x14ac:dyDescent="0.2">
      <c r="B32" s="72" t="s">
        <v>465</v>
      </c>
      <c r="D32" s="124" t="s">
        <v>192</v>
      </c>
      <c r="E32" s="26"/>
      <c r="G32" s="2"/>
      <c r="H32" s="26"/>
      <c r="J32" s="124" t="s">
        <v>222</v>
      </c>
      <c r="L32" s="18"/>
      <c r="N32" s="18"/>
      <c r="P32" s="18"/>
      <c r="R32" s="18"/>
      <c r="T32" s="18"/>
      <c r="V32" s="18"/>
      <c r="X32" s="18"/>
      <c r="Z32" s="18"/>
    </row>
    <row r="33" spans="4:10" x14ac:dyDescent="0.2">
      <c r="D33" s="148" t="s">
        <v>193</v>
      </c>
      <c r="E33" s="26"/>
      <c r="G33" s="26"/>
      <c r="H33" s="26"/>
      <c r="J33" s="124" t="s">
        <v>223</v>
      </c>
    </row>
    <row r="34" spans="4:10" x14ac:dyDescent="0.2">
      <c r="D34" s="124"/>
    </row>
    <row r="37" spans="4:10" x14ac:dyDescent="0.2">
      <c r="D37" s="26"/>
    </row>
    <row r="38" spans="4:10" x14ac:dyDescent="0.2">
      <c r="D38" s="26"/>
    </row>
  </sheetData>
  <mergeCells count="13">
    <mergeCell ref="Q4:R4"/>
    <mergeCell ref="S4:T4"/>
    <mergeCell ref="U4:V4"/>
    <mergeCell ref="W4:X4"/>
    <mergeCell ref="Y4:Z4"/>
    <mergeCell ref="M4:N4"/>
    <mergeCell ref="O4:P4"/>
    <mergeCell ref="A2:H2"/>
    <mergeCell ref="C4:D4"/>
    <mergeCell ref="E4:F4"/>
    <mergeCell ref="G4:H4"/>
    <mergeCell ref="I4:J4"/>
    <mergeCell ref="K4:L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6" fitToWidth="2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L16" sqref="L16"/>
    </sheetView>
  </sheetViews>
  <sheetFormatPr defaultRowHeight="12.75" x14ac:dyDescent="0.2"/>
  <cols>
    <col min="1" max="1" width="46.85546875" customWidth="1"/>
    <col min="2" max="2" width="34.7109375" customWidth="1"/>
    <col min="3" max="3" width="25.140625" customWidth="1"/>
    <col min="4" max="4" width="14.140625" customWidth="1"/>
    <col min="5" max="5" width="14.28515625" customWidth="1"/>
    <col min="6" max="6" width="12" customWidth="1"/>
    <col min="7" max="7" width="13.7109375" bestFit="1" customWidth="1"/>
    <col min="8" max="8" width="11.7109375" customWidth="1"/>
  </cols>
  <sheetData>
    <row r="1" spans="1:8" x14ac:dyDescent="0.2">
      <c r="B1" s="179" t="s">
        <v>300</v>
      </c>
    </row>
    <row r="2" spans="1:8" ht="13.5" thickBot="1" x14ac:dyDescent="0.25"/>
    <row r="3" spans="1:8" ht="13.5" thickBot="1" x14ac:dyDescent="0.25">
      <c r="A3" s="180" t="s">
        <v>10</v>
      </c>
      <c r="B3" s="180" t="s">
        <v>241</v>
      </c>
      <c r="C3" s="181" t="s">
        <v>242</v>
      </c>
      <c r="D3" s="181" t="s">
        <v>243</v>
      </c>
      <c r="E3" s="181" t="s">
        <v>244</v>
      </c>
      <c r="F3" s="181" t="s">
        <v>245</v>
      </c>
      <c r="G3" s="181" t="s">
        <v>11</v>
      </c>
      <c r="H3" s="181" t="s">
        <v>316</v>
      </c>
    </row>
    <row r="4" spans="1:8" ht="13.5" thickBot="1" x14ac:dyDescent="0.25">
      <c r="A4" s="182"/>
      <c r="B4" s="183"/>
      <c r="C4" s="183"/>
      <c r="D4" s="183"/>
      <c r="E4" s="183"/>
      <c r="F4" s="183"/>
      <c r="G4" s="183"/>
      <c r="H4" s="183"/>
    </row>
    <row r="5" spans="1:8" x14ac:dyDescent="0.2">
      <c r="A5" s="264" t="s">
        <v>186</v>
      </c>
      <c r="B5" s="184" t="s">
        <v>283</v>
      </c>
      <c r="C5" s="185" t="s">
        <v>282</v>
      </c>
      <c r="D5" s="186" t="s">
        <v>249</v>
      </c>
      <c r="E5" s="186" t="s">
        <v>280</v>
      </c>
      <c r="F5" s="186" t="s">
        <v>281</v>
      </c>
      <c r="G5" s="187">
        <v>570</v>
      </c>
      <c r="H5" s="201">
        <v>43466</v>
      </c>
    </row>
    <row r="6" spans="1:8" x14ac:dyDescent="0.2">
      <c r="A6" s="265"/>
      <c r="B6" s="188" t="s">
        <v>284</v>
      </c>
      <c r="C6" s="74" t="s">
        <v>285</v>
      </c>
      <c r="D6" s="77" t="s">
        <v>249</v>
      </c>
      <c r="E6" s="77" t="s">
        <v>286</v>
      </c>
      <c r="F6" s="77" t="s">
        <v>287</v>
      </c>
      <c r="G6" s="189">
        <v>750</v>
      </c>
      <c r="H6" s="202">
        <v>43466</v>
      </c>
    </row>
    <row r="7" spans="1:8" ht="13.5" thickBot="1" x14ac:dyDescent="0.25">
      <c r="A7" s="266"/>
      <c r="B7" s="190" t="s">
        <v>308</v>
      </c>
      <c r="C7" s="191" t="s">
        <v>311</v>
      </c>
      <c r="D7" s="81" t="s">
        <v>309</v>
      </c>
      <c r="E7" s="81" t="s">
        <v>310</v>
      </c>
      <c r="F7" s="81" t="s">
        <v>307</v>
      </c>
      <c r="G7" s="189">
        <v>549</v>
      </c>
      <c r="H7" s="203">
        <v>43466</v>
      </c>
    </row>
    <row r="8" spans="1:8" x14ac:dyDescent="0.2">
      <c r="A8" s="193"/>
      <c r="B8" s="97"/>
      <c r="C8" s="97"/>
      <c r="D8" s="178"/>
      <c r="E8" s="178"/>
      <c r="F8" s="178"/>
      <c r="G8" s="204">
        <f>AVERAGE(G5:G7)</f>
        <v>623</v>
      </c>
      <c r="H8" s="205" t="s">
        <v>317</v>
      </c>
    </row>
    <row r="9" spans="1:8" ht="13.5" thickBot="1" x14ac:dyDescent="0.25"/>
    <row r="10" spans="1:8" x14ac:dyDescent="0.2">
      <c r="A10" s="264" t="s">
        <v>348</v>
      </c>
      <c r="B10" s="184" t="s">
        <v>332</v>
      </c>
      <c r="C10" s="185" t="s">
        <v>333</v>
      </c>
      <c r="D10" s="186" t="s">
        <v>249</v>
      </c>
      <c r="E10" s="186" t="s">
        <v>338</v>
      </c>
      <c r="F10" s="186" t="s">
        <v>343</v>
      </c>
      <c r="G10" s="187">
        <v>1695</v>
      </c>
      <c r="H10" s="201">
        <v>43466</v>
      </c>
    </row>
    <row r="11" spans="1:8" x14ac:dyDescent="0.2">
      <c r="A11" s="265"/>
      <c r="B11" s="188" t="s">
        <v>336</v>
      </c>
      <c r="C11" s="74" t="s">
        <v>334</v>
      </c>
      <c r="D11" s="77" t="s">
        <v>309</v>
      </c>
      <c r="E11" s="77" t="s">
        <v>339</v>
      </c>
      <c r="F11" s="77" t="s">
        <v>342</v>
      </c>
      <c r="G11" s="189">
        <v>1750</v>
      </c>
      <c r="H11" s="202">
        <v>43466</v>
      </c>
    </row>
    <row r="12" spans="1:8" ht="13.5" thickBot="1" x14ac:dyDescent="0.25">
      <c r="A12" s="266"/>
      <c r="B12" s="190" t="s">
        <v>337</v>
      </c>
      <c r="C12" s="191" t="s">
        <v>335</v>
      </c>
      <c r="D12" s="81" t="s">
        <v>249</v>
      </c>
      <c r="E12" s="81" t="s">
        <v>340</v>
      </c>
      <c r="F12" s="81" t="s">
        <v>341</v>
      </c>
      <c r="G12" s="192">
        <v>1100</v>
      </c>
      <c r="H12" s="203">
        <v>43466</v>
      </c>
    </row>
    <row r="13" spans="1:8" x14ac:dyDescent="0.2">
      <c r="A13" s="193"/>
      <c r="B13" s="97"/>
      <c r="C13" s="97"/>
      <c r="D13" s="178"/>
      <c r="E13" s="178"/>
      <c r="F13" s="178"/>
      <c r="G13" s="206">
        <f>AVERAGE(G10:G12)</f>
        <v>1515</v>
      </c>
      <c r="H13" s="205" t="s">
        <v>317</v>
      </c>
    </row>
    <row r="14" spans="1:8" ht="13.5" thickBot="1" x14ac:dyDescent="0.25"/>
    <row r="15" spans="1:8" x14ac:dyDescent="0.2">
      <c r="A15" s="264" t="s">
        <v>246</v>
      </c>
      <c r="B15" s="184" t="s">
        <v>269</v>
      </c>
      <c r="C15" s="185" t="s">
        <v>270</v>
      </c>
      <c r="D15" s="186" t="s">
        <v>249</v>
      </c>
      <c r="E15" s="186" t="s">
        <v>258</v>
      </c>
      <c r="F15" s="186" t="s">
        <v>271</v>
      </c>
      <c r="G15" s="187">
        <v>7</v>
      </c>
      <c r="H15" s="201">
        <v>43466</v>
      </c>
    </row>
    <row r="16" spans="1:8" x14ac:dyDescent="0.2">
      <c r="A16" s="265"/>
      <c r="B16" s="188" t="s">
        <v>247</v>
      </c>
      <c r="C16" s="74" t="s">
        <v>272</v>
      </c>
      <c r="D16" s="77" t="s">
        <v>249</v>
      </c>
      <c r="E16" s="77" t="s">
        <v>250</v>
      </c>
      <c r="F16" s="77"/>
      <c r="G16" s="189">
        <v>10</v>
      </c>
      <c r="H16" s="202">
        <v>43466</v>
      </c>
    </row>
    <row r="17" spans="1:8" ht="13.5" thickBot="1" x14ac:dyDescent="0.25">
      <c r="A17" s="266"/>
      <c r="B17" s="190" t="s">
        <v>273</v>
      </c>
      <c r="C17" s="191" t="s">
        <v>274</v>
      </c>
      <c r="D17" s="81" t="s">
        <v>249</v>
      </c>
      <c r="E17" s="81" t="s">
        <v>275</v>
      </c>
      <c r="F17" s="81" t="s">
        <v>276</v>
      </c>
      <c r="G17" s="192">
        <v>10</v>
      </c>
      <c r="H17" s="203">
        <v>43466</v>
      </c>
    </row>
    <row r="18" spans="1:8" x14ac:dyDescent="0.2">
      <c r="A18" s="193"/>
      <c r="B18" s="97"/>
      <c r="C18" s="97"/>
      <c r="D18" s="178"/>
      <c r="E18" s="178"/>
      <c r="F18" s="178"/>
      <c r="G18" s="206">
        <f>AVERAGE(G15:G17)</f>
        <v>9</v>
      </c>
      <c r="H18" s="205" t="s">
        <v>317</v>
      </c>
    </row>
    <row r="19" spans="1:8" ht="13.5" thickBot="1" x14ac:dyDescent="0.25">
      <c r="A19" s="193"/>
      <c r="B19" s="97"/>
      <c r="C19" s="97"/>
      <c r="D19" s="178"/>
      <c r="E19" s="178"/>
      <c r="F19" s="178"/>
      <c r="G19" s="194"/>
      <c r="H19" s="178"/>
    </row>
    <row r="20" spans="1:8" x14ac:dyDescent="0.2">
      <c r="A20" s="264" t="s">
        <v>233</v>
      </c>
      <c r="B20" s="184" t="s">
        <v>247</v>
      </c>
      <c r="C20" s="185" t="s">
        <v>248</v>
      </c>
      <c r="D20" s="186" t="s">
        <v>249</v>
      </c>
      <c r="E20" s="186" t="s">
        <v>250</v>
      </c>
      <c r="F20" s="186"/>
      <c r="G20" s="187">
        <v>91.5</v>
      </c>
      <c r="H20" s="201">
        <v>43466</v>
      </c>
    </row>
    <row r="21" spans="1:8" x14ac:dyDescent="0.2">
      <c r="A21" s="265"/>
      <c r="B21" s="188" t="s">
        <v>277</v>
      </c>
      <c r="C21" s="74" t="s">
        <v>278</v>
      </c>
      <c r="D21" s="77" t="s">
        <v>249</v>
      </c>
      <c r="E21" s="77" t="s">
        <v>279</v>
      </c>
      <c r="F21" s="77"/>
      <c r="G21" s="189">
        <v>100</v>
      </c>
      <c r="H21" s="202">
        <v>43466</v>
      </c>
    </row>
    <row r="22" spans="1:8" ht="13.5" thickBot="1" x14ac:dyDescent="0.25">
      <c r="A22" s="266"/>
      <c r="B22" s="190" t="s">
        <v>252</v>
      </c>
      <c r="C22" s="191" t="s">
        <v>253</v>
      </c>
      <c r="D22" s="81" t="s">
        <v>249</v>
      </c>
      <c r="E22" s="81" t="s">
        <v>254</v>
      </c>
      <c r="F22" s="81" t="s">
        <v>255</v>
      </c>
      <c r="G22" s="192">
        <v>110</v>
      </c>
      <c r="H22" s="203">
        <v>43466</v>
      </c>
    </row>
    <row r="23" spans="1:8" x14ac:dyDescent="0.2">
      <c r="A23" s="193"/>
      <c r="B23" s="97"/>
      <c r="C23" s="97"/>
      <c r="D23" s="178"/>
      <c r="E23" s="178"/>
      <c r="F23" s="178"/>
      <c r="G23" s="206">
        <f>AVERAGE(G20:G22)</f>
        <v>100.5</v>
      </c>
      <c r="H23" s="205" t="s">
        <v>317</v>
      </c>
    </row>
    <row r="24" spans="1:8" ht="13.5" thickBot="1" x14ac:dyDescent="0.25"/>
    <row r="25" spans="1:8" ht="12.75" customHeight="1" x14ac:dyDescent="0.2">
      <c r="A25" s="264" t="s">
        <v>301</v>
      </c>
      <c r="B25" s="195" t="s">
        <v>288</v>
      </c>
      <c r="C25" s="185" t="s">
        <v>289</v>
      </c>
      <c r="D25" s="186" t="s">
        <v>249</v>
      </c>
      <c r="E25" s="186" t="s">
        <v>290</v>
      </c>
      <c r="F25" s="186" t="s">
        <v>296</v>
      </c>
      <c r="G25" s="187">
        <v>430</v>
      </c>
      <c r="H25" s="201">
        <v>43466</v>
      </c>
    </row>
    <row r="26" spans="1:8" ht="12.75" customHeight="1" x14ac:dyDescent="0.2">
      <c r="A26" s="265"/>
      <c r="B26" s="196" t="s">
        <v>291</v>
      </c>
      <c r="C26" s="2" t="s">
        <v>292</v>
      </c>
      <c r="D26" s="77" t="s">
        <v>293</v>
      </c>
      <c r="E26" s="77" t="s">
        <v>294</v>
      </c>
      <c r="F26" s="77" t="s">
        <v>295</v>
      </c>
      <c r="G26" s="189">
        <v>250</v>
      </c>
      <c r="H26" s="202">
        <v>43466</v>
      </c>
    </row>
    <row r="27" spans="1:8" ht="13.5" customHeight="1" thickBot="1" x14ac:dyDescent="0.25">
      <c r="A27" s="266"/>
      <c r="B27" s="197" t="s">
        <v>298</v>
      </c>
      <c r="C27" s="198" t="s">
        <v>297</v>
      </c>
      <c r="D27" s="81" t="s">
        <v>249</v>
      </c>
      <c r="E27" s="81" t="s">
        <v>299</v>
      </c>
      <c r="F27" s="81"/>
      <c r="G27" s="192">
        <v>280</v>
      </c>
      <c r="H27" s="203">
        <v>43466</v>
      </c>
    </row>
    <row r="28" spans="1:8" x14ac:dyDescent="0.2">
      <c r="G28" s="206">
        <f>AVERAGE(G25:G27)</f>
        <v>320</v>
      </c>
      <c r="H28" s="205" t="s">
        <v>317</v>
      </c>
    </row>
    <row r="29" spans="1:8" hidden="1" x14ac:dyDescent="0.2">
      <c r="A29" s="264"/>
      <c r="B29" s="184" t="s">
        <v>247</v>
      </c>
      <c r="C29" s="185" t="s">
        <v>248</v>
      </c>
      <c r="D29" s="186" t="s">
        <v>249</v>
      </c>
      <c r="E29" s="186" t="s">
        <v>250</v>
      </c>
      <c r="F29" s="186" t="s">
        <v>251</v>
      </c>
      <c r="G29" s="207">
        <v>700</v>
      </c>
    </row>
    <row r="30" spans="1:8" hidden="1" x14ac:dyDescent="0.2">
      <c r="A30" s="265"/>
      <c r="B30" s="188" t="s">
        <v>252</v>
      </c>
      <c r="C30" s="74" t="s">
        <v>253</v>
      </c>
      <c r="D30" s="77" t="s">
        <v>249</v>
      </c>
      <c r="E30" s="77" t="s">
        <v>254</v>
      </c>
      <c r="F30" s="77" t="s">
        <v>255</v>
      </c>
      <c r="G30" s="189">
        <v>700</v>
      </c>
    </row>
    <row r="31" spans="1:8" ht="13.5" hidden="1" thickBot="1" x14ac:dyDescent="0.25">
      <c r="A31" s="266"/>
      <c r="B31" s="190" t="s">
        <v>256</v>
      </c>
      <c r="C31" s="191" t="s">
        <v>257</v>
      </c>
      <c r="D31" s="81" t="s">
        <v>249</v>
      </c>
      <c r="E31" s="81" t="s">
        <v>258</v>
      </c>
      <c r="F31" s="81" t="s">
        <v>259</v>
      </c>
      <c r="G31" s="192">
        <v>800</v>
      </c>
    </row>
    <row r="32" spans="1:8" ht="13.5" thickBot="1" x14ac:dyDescent="0.25"/>
    <row r="33" spans="1:8" ht="12.75" customHeight="1" thickBot="1" x14ac:dyDescent="0.25">
      <c r="A33" s="264" t="s">
        <v>388</v>
      </c>
      <c r="B33" s="195" t="s">
        <v>378</v>
      </c>
      <c r="C33" s="185" t="s">
        <v>379</v>
      </c>
      <c r="D33" s="186" t="s">
        <v>249</v>
      </c>
      <c r="E33" s="186" t="s">
        <v>384</v>
      </c>
      <c r="F33" s="186" t="s">
        <v>385</v>
      </c>
      <c r="G33" s="187">
        <v>28.5</v>
      </c>
      <c r="H33" s="201">
        <v>43466</v>
      </c>
    </row>
    <row r="34" spans="1:8" x14ac:dyDescent="0.2">
      <c r="A34" s="265"/>
      <c r="B34" s="196" t="s">
        <v>380</v>
      </c>
      <c r="C34" s="2" t="s">
        <v>381</v>
      </c>
      <c r="D34" s="186" t="s">
        <v>249</v>
      </c>
      <c r="E34" s="77" t="s">
        <v>386</v>
      </c>
      <c r="F34" s="77"/>
      <c r="G34" s="189">
        <v>29.5</v>
      </c>
      <c r="H34" s="202">
        <v>43466</v>
      </c>
    </row>
    <row r="35" spans="1:8" ht="13.5" thickBot="1" x14ac:dyDescent="0.25">
      <c r="A35" s="266"/>
      <c r="B35" s="197" t="s">
        <v>382</v>
      </c>
      <c r="C35" s="198" t="s">
        <v>383</v>
      </c>
      <c r="D35" s="81" t="s">
        <v>249</v>
      </c>
      <c r="E35" s="81" t="s">
        <v>387</v>
      </c>
      <c r="F35" s="81"/>
      <c r="G35" s="192">
        <v>29.3</v>
      </c>
      <c r="H35" s="203">
        <v>43466</v>
      </c>
    </row>
    <row r="36" spans="1:8" x14ac:dyDescent="0.2">
      <c r="G36" s="206">
        <f>AVERAGE(G33:G35)</f>
        <v>29.099999999999998</v>
      </c>
      <c r="H36" s="205" t="s">
        <v>317</v>
      </c>
    </row>
    <row r="38" spans="1:8" x14ac:dyDescent="0.2">
      <c r="B38" s="179" t="s">
        <v>425</v>
      </c>
    </row>
  </sheetData>
  <mergeCells count="7">
    <mergeCell ref="A5:A7"/>
    <mergeCell ref="A20:A22"/>
    <mergeCell ref="A33:A35"/>
    <mergeCell ref="A29:A31"/>
    <mergeCell ref="A15:A17"/>
    <mergeCell ref="A10:A12"/>
    <mergeCell ref="A25:A27"/>
  </mergeCells>
  <pageMargins left="0.51181102362204722" right="0.51181102362204722" top="0.78740157480314965" bottom="0.78740157480314965" header="0.31496062992125984" footer="0.31496062992125984"/>
  <pageSetup paperSize="9" scale="7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Orçamento Caixa Recurso Repasse</vt:lpstr>
      <vt:lpstr>Composições</vt:lpstr>
      <vt:lpstr>Cronograma</vt:lpstr>
      <vt:lpstr>Orçamento</vt:lpstr>
      <vt:lpstr>Composições!Area_de_impressao</vt:lpstr>
      <vt:lpstr>Cronograma!Area_de_impressao</vt:lpstr>
      <vt:lpstr>Orçamento!Area_de_impressao</vt:lpstr>
      <vt:lpstr>'Orçamento Caixa Recurso Repasse'!Area_de_impressao</vt:lpstr>
    </vt:vector>
  </TitlesOfParts>
  <Company>CEF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user</cp:lastModifiedBy>
  <cp:lastPrinted>2019-05-27T18:13:50Z</cp:lastPrinted>
  <dcterms:created xsi:type="dcterms:W3CDTF">1998-09-25T18:07:46Z</dcterms:created>
  <dcterms:modified xsi:type="dcterms:W3CDTF">2019-05-27T18:13:54Z</dcterms:modified>
</cp:coreProperties>
</file>